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2014007\OneDrive\Desktop\"/>
    </mc:Choice>
  </mc:AlternateContent>
  <bookViews>
    <workbookView xWindow="0" yWindow="0" windowWidth="14400" windowHeight="13410" activeTab="1"/>
  </bookViews>
  <sheets>
    <sheet name="入力につての注意" sheetId="8" r:id="rId1"/>
    <sheet name="利用申込書 (ホール・会議室)" sheetId="6" r:id="rId2"/>
    <sheet name="利用申込書 (ホール・会議室) (記入例)" sheetId="14" r:id="rId3"/>
  </sheets>
  <definedNames>
    <definedName name="_xlnm.Print_Area" localSheetId="1">'利用申込書 (ホール・会議室)'!$B$1:$S$56</definedName>
    <definedName name="_xlnm.Print_Area" localSheetId="2">'利用申込書 (ホール・会議室) (記入例)'!$B$1:$S$56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99" i="14" l="1"/>
  <c r="AR99" i="14"/>
  <c r="AQ99" i="14"/>
  <c r="AW98" i="14"/>
  <c r="AR98" i="14"/>
  <c r="AQ98" i="14"/>
  <c r="AS98" i="14" s="1"/>
  <c r="AW97" i="14"/>
  <c r="AR97" i="14"/>
  <c r="AQ97" i="14"/>
  <c r="AU86" i="14"/>
  <c r="AS86" i="14"/>
  <c r="AR86" i="14"/>
  <c r="AR85" i="14"/>
  <c r="AS85" i="14" s="1"/>
  <c r="AU85" i="14" s="1"/>
  <c r="AR84" i="14"/>
  <c r="AS84" i="14" s="1"/>
  <c r="AU84" i="14" s="1"/>
  <c r="AX74" i="14"/>
  <c r="AT74" i="14"/>
  <c r="AR74" i="14"/>
  <c r="AS74" i="14" s="1"/>
  <c r="AR73" i="14"/>
  <c r="AS73" i="14" s="1"/>
  <c r="AR72" i="14"/>
  <c r="AS72" i="14" s="1"/>
  <c r="AG65" i="14"/>
  <c r="AG66" i="14" s="1"/>
  <c r="AG67" i="14" s="1"/>
  <c r="AG68" i="14" s="1"/>
  <c r="AG69" i="14" s="1"/>
  <c r="AG70" i="14" s="1"/>
  <c r="AG71" i="14" s="1"/>
  <c r="AG72" i="14" s="1"/>
  <c r="AG73" i="14" s="1"/>
  <c r="AG64" i="14"/>
  <c r="AH63" i="14"/>
  <c r="AH64" i="14" s="1"/>
  <c r="AH65" i="14" s="1"/>
  <c r="AH66" i="14" s="1"/>
  <c r="AH67" i="14" s="1"/>
  <c r="AH68" i="14" s="1"/>
  <c r="AH69" i="14" s="1"/>
  <c r="AH70" i="14" s="1"/>
  <c r="AH71" i="14" s="1"/>
  <c r="AH72" i="14" s="1"/>
  <c r="AH73" i="14" s="1"/>
  <c r="AG63" i="14"/>
  <c r="AF63" i="14"/>
  <c r="AF64" i="14" s="1"/>
  <c r="AF65" i="14" s="1"/>
  <c r="AF66" i="14" s="1"/>
  <c r="AF67" i="14" s="1"/>
  <c r="AF68" i="14" s="1"/>
  <c r="AF69" i="14" s="1"/>
  <c r="AF70" i="14" s="1"/>
  <c r="AF71" i="14" s="1"/>
  <c r="AF72" i="14" s="1"/>
  <c r="AF73" i="14" s="1"/>
  <c r="AF74" i="14" s="1"/>
  <c r="AF75" i="14" s="1"/>
  <c r="AF76" i="14" s="1"/>
  <c r="AF77" i="14" s="1"/>
  <c r="AF78" i="14" s="1"/>
  <c r="AF79" i="14" s="1"/>
  <c r="AF80" i="14" s="1"/>
  <c r="AF81" i="14" s="1"/>
  <c r="AF82" i="14" s="1"/>
  <c r="AF83" i="14" s="1"/>
  <c r="AF84" i="14" s="1"/>
  <c r="AF85" i="14" s="1"/>
  <c r="AF86" i="14" s="1"/>
  <c r="AF87" i="14" s="1"/>
  <c r="AF88" i="14" s="1"/>
  <c r="AF89" i="14" s="1"/>
  <c r="AF90" i="14" s="1"/>
  <c r="AF91" i="14" s="1"/>
  <c r="AF92" i="14" s="1"/>
  <c r="AR62" i="14"/>
  <c r="AS62" i="14" s="1"/>
  <c r="AS61" i="14"/>
  <c r="AX61" i="14" s="1"/>
  <c r="AR61" i="14"/>
  <c r="AR60" i="14"/>
  <c r="AS60" i="14" s="1"/>
  <c r="BK56" i="14"/>
  <c r="BI56" i="14"/>
  <c r="BH56" i="14"/>
  <c r="BG56" i="14"/>
  <c r="BF56" i="14"/>
  <c r="AS50" i="14"/>
  <c r="AW50" i="14" s="1"/>
  <c r="AR50" i="14"/>
  <c r="AU50" i="14" s="1"/>
  <c r="AS49" i="14"/>
  <c r="AR49" i="14"/>
  <c r="AS48" i="14"/>
  <c r="AW48" i="14" s="1"/>
  <c r="AR48" i="14"/>
  <c r="AM43" i="14"/>
  <c r="AL43" i="14"/>
  <c r="AH43" i="14"/>
  <c r="AL42" i="14"/>
  <c r="AH42" i="14"/>
  <c r="AL41" i="14"/>
  <c r="AK41" i="14"/>
  <c r="AJ41" i="14"/>
  <c r="AH41" i="14"/>
  <c r="AH40" i="14"/>
  <c r="AH39" i="14"/>
  <c r="AH38" i="14"/>
  <c r="AH37" i="14"/>
  <c r="AH44" i="14" s="1"/>
  <c r="AL34" i="14"/>
  <c r="AM33" i="14"/>
  <c r="AL33" i="14"/>
  <c r="AH33" i="14"/>
  <c r="AM32" i="14"/>
  <c r="AL32" i="14"/>
  <c r="AH32" i="14"/>
  <c r="AM31" i="14"/>
  <c r="AL31" i="14"/>
  <c r="AH31" i="14"/>
  <c r="AH30" i="14"/>
  <c r="AH29" i="14"/>
  <c r="AH28" i="14"/>
  <c r="AH27" i="14"/>
  <c r="AH34" i="14" s="1"/>
  <c r="AM23" i="14"/>
  <c r="AL23" i="14"/>
  <c r="AH23" i="14"/>
  <c r="AM22" i="14"/>
  <c r="AL22" i="14"/>
  <c r="AH22" i="14"/>
  <c r="AM21" i="14"/>
  <c r="AL21" i="14"/>
  <c r="AL24" i="14" s="1"/>
  <c r="AH21" i="14"/>
  <c r="AH20" i="14"/>
  <c r="AH19" i="14"/>
  <c r="AH18" i="14"/>
  <c r="AH17" i="14"/>
  <c r="AL44" i="14" l="1"/>
  <c r="AS99" i="14"/>
  <c r="AT99" i="14" s="1"/>
  <c r="AX49" i="14"/>
  <c r="AM34" i="14"/>
  <c r="AH24" i="14"/>
  <c r="AS97" i="14"/>
  <c r="AM24" i="14"/>
  <c r="AU48" i="14"/>
  <c r="AX48" i="14"/>
  <c r="AV48" i="14"/>
  <c r="AT48" i="14"/>
  <c r="AW60" i="14"/>
  <c r="AU60" i="14"/>
  <c r="AX60" i="14"/>
  <c r="AV60" i="14"/>
  <c r="AT60" i="14"/>
  <c r="AT98" i="14"/>
  <c r="AU98" i="14"/>
  <c r="AX62" i="14"/>
  <c r="AV62" i="14"/>
  <c r="AT62" i="14"/>
  <c r="AW62" i="14"/>
  <c r="AU62" i="14"/>
  <c r="AT97" i="14"/>
  <c r="AU97" i="14"/>
  <c r="AU99" i="14"/>
  <c r="AU49" i="14"/>
  <c r="AW49" i="14"/>
  <c r="AT50" i="14"/>
  <c r="AV50" i="14"/>
  <c r="AX50" i="14"/>
  <c r="AU61" i="14"/>
  <c r="AW61" i="14"/>
  <c r="AW72" i="14"/>
  <c r="AU72" i="14"/>
  <c r="AV72" i="14"/>
  <c r="AW73" i="14"/>
  <c r="AU73" i="14"/>
  <c r="AV73" i="14"/>
  <c r="BC81" i="14"/>
  <c r="BC80" i="14"/>
  <c r="BC77" i="14"/>
  <c r="BC76" i="14"/>
  <c r="BC73" i="14"/>
  <c r="BC72" i="14"/>
  <c r="AT49" i="14"/>
  <c r="AT61" i="14"/>
  <c r="BB68" i="14" s="1"/>
  <c r="AV61" i="14"/>
  <c r="AT72" i="14"/>
  <c r="AX72" i="14"/>
  <c r="AT73" i="14"/>
  <c r="AX73" i="14"/>
  <c r="AW74" i="14"/>
  <c r="AU74" i="14"/>
  <c r="AV74" i="14"/>
  <c r="AX84" i="14"/>
  <c r="AV84" i="14"/>
  <c r="AT84" i="14"/>
  <c r="AW84" i="14"/>
  <c r="AX85" i="14"/>
  <c r="AV85" i="14"/>
  <c r="AT85" i="14"/>
  <c r="AW85" i="14"/>
  <c r="AX86" i="14"/>
  <c r="AV86" i="14"/>
  <c r="AT86" i="14"/>
  <c r="AW86" i="14"/>
  <c r="AH43" i="6"/>
  <c r="AH42" i="6"/>
  <c r="AH33" i="6"/>
  <c r="AH32" i="6"/>
  <c r="AH23" i="6"/>
  <c r="AH22" i="6"/>
  <c r="AV49" i="14" l="1"/>
  <c r="BB49" i="14" s="1"/>
  <c r="AV98" i="14"/>
  <c r="AX98" i="14" s="1"/>
  <c r="BC93" i="14"/>
  <c r="BC92" i="14"/>
  <c r="BC85" i="14"/>
  <c r="BC84" i="14"/>
  <c r="BC89" i="14"/>
  <c r="BC88" i="14"/>
  <c r="BB92" i="14"/>
  <c r="BB89" i="14"/>
  <c r="BB88" i="14"/>
  <c r="BB85" i="14"/>
  <c r="BB84" i="14"/>
  <c r="BB93" i="14"/>
  <c r="BA93" i="14"/>
  <c r="BA89" i="14"/>
  <c r="BA88" i="14"/>
  <c r="BA92" i="14"/>
  <c r="BA85" i="14"/>
  <c r="BA84" i="14"/>
  <c r="BM73" i="14"/>
  <c r="BM72" i="14"/>
  <c r="BB81" i="14"/>
  <c r="BB80" i="14"/>
  <c r="BB77" i="14"/>
  <c r="BB76" i="14"/>
  <c r="BB73" i="14"/>
  <c r="BB72" i="14"/>
  <c r="BA81" i="14"/>
  <c r="BA80" i="14"/>
  <c r="BA77" i="14"/>
  <c r="BA76" i="14"/>
  <c r="BA73" i="14"/>
  <c r="BA72" i="14"/>
  <c r="BL73" i="14"/>
  <c r="BL72" i="14"/>
  <c r="BC69" i="14"/>
  <c r="BC64" i="14"/>
  <c r="BC60" i="14"/>
  <c r="BC68" i="14"/>
  <c r="BC65" i="14"/>
  <c r="BC61" i="14"/>
  <c r="BM55" i="14"/>
  <c r="BM54" i="14"/>
  <c r="BM53" i="14"/>
  <c r="BM52" i="14"/>
  <c r="BM51" i="14"/>
  <c r="BM50" i="14"/>
  <c r="BM48" i="14"/>
  <c r="BN73" i="14"/>
  <c r="BN72" i="14"/>
  <c r="BM56" i="14"/>
  <c r="AK31" i="14" s="1"/>
  <c r="BM49" i="14"/>
  <c r="BB61" i="14"/>
  <c r="BB65" i="14"/>
  <c r="BB69" i="14"/>
  <c r="BB50" i="14"/>
  <c r="BB54" i="14"/>
  <c r="BC56" i="14"/>
  <c r="BC55" i="14"/>
  <c r="BC54" i="14"/>
  <c r="BC53" i="14"/>
  <c r="BC52" i="14"/>
  <c r="BC51" i="14"/>
  <c r="BC50" i="14"/>
  <c r="BC48" i="14"/>
  <c r="BC49" i="14"/>
  <c r="AV99" i="14"/>
  <c r="AX99" i="14" s="1"/>
  <c r="AV97" i="14"/>
  <c r="AX97" i="14" s="1"/>
  <c r="BN60" i="14" s="1"/>
  <c r="BB60" i="14"/>
  <c r="BB64" i="14"/>
  <c r="BA68" i="14"/>
  <c r="BA65" i="14"/>
  <c r="BA60" i="14"/>
  <c r="BA69" i="14"/>
  <c r="BA64" i="14"/>
  <c r="BA61" i="14"/>
  <c r="BA56" i="14"/>
  <c r="BA55" i="14"/>
  <c r="BA54" i="14"/>
  <c r="BA53" i="14"/>
  <c r="BA52" i="14"/>
  <c r="AJ21" i="14" s="1"/>
  <c r="BA51" i="14"/>
  <c r="BA50" i="14"/>
  <c r="BA48" i="14"/>
  <c r="BA49" i="14"/>
  <c r="BB51" i="14"/>
  <c r="BB55" i="14"/>
  <c r="AG64" i="6"/>
  <c r="AG65" i="6" s="1"/>
  <c r="AG66" i="6" s="1"/>
  <c r="AG67" i="6" s="1"/>
  <c r="AG68" i="6" s="1"/>
  <c r="AG69" i="6" s="1"/>
  <c r="AG70" i="6" s="1"/>
  <c r="AG71" i="6" s="1"/>
  <c r="AG72" i="6" s="1"/>
  <c r="AG73" i="6" s="1"/>
  <c r="AG63" i="6"/>
  <c r="BL60" i="14" l="1"/>
  <c r="BB53" i="14"/>
  <c r="BB48" i="14"/>
  <c r="BB56" i="14"/>
  <c r="AJ31" i="14" s="1"/>
  <c r="BB52" i="14"/>
  <c r="BL61" i="14"/>
  <c r="BN56" i="14"/>
  <c r="BN49" i="14"/>
  <c r="BN55" i="14"/>
  <c r="BN54" i="14"/>
  <c r="BN53" i="14"/>
  <c r="BN52" i="14"/>
  <c r="BN51" i="14"/>
  <c r="BN50" i="14"/>
  <c r="BN48" i="14"/>
  <c r="BL85" i="14"/>
  <c r="BM84" i="14"/>
  <c r="BN85" i="14"/>
  <c r="BL56" i="14"/>
  <c r="BL49" i="14"/>
  <c r="BL55" i="14"/>
  <c r="BL54" i="14"/>
  <c r="BL53" i="14"/>
  <c r="BL52" i="14"/>
  <c r="AK21" i="14" s="1"/>
  <c r="BL51" i="14"/>
  <c r="BL50" i="14"/>
  <c r="BL48" i="14"/>
  <c r="BM60" i="14"/>
  <c r="BM61" i="14"/>
  <c r="BN61" i="14"/>
  <c r="BL84" i="14"/>
  <c r="BM85" i="14"/>
  <c r="BN84" i="14"/>
  <c r="AH41" i="6"/>
  <c r="AH40" i="6"/>
  <c r="AH39" i="6"/>
  <c r="AH38" i="6"/>
  <c r="AH37" i="6"/>
  <c r="AH31" i="6"/>
  <c r="AH30" i="6"/>
  <c r="AH29" i="6"/>
  <c r="AH28" i="6"/>
  <c r="AH27" i="6"/>
  <c r="AM42" i="14" l="1"/>
  <c r="AM41" i="14"/>
  <c r="AM44" i="14" s="1"/>
  <c r="AR86" i="6"/>
  <c r="AS86" i="6" s="1"/>
  <c r="AR85" i="6"/>
  <c r="AS85" i="6" s="1"/>
  <c r="AR84" i="6"/>
  <c r="AS84" i="6" s="1"/>
  <c r="AR74" i="6"/>
  <c r="AS74" i="6" s="1"/>
  <c r="AR73" i="6"/>
  <c r="AS73" i="6" s="1"/>
  <c r="AR72" i="6"/>
  <c r="AS72" i="6" s="1"/>
  <c r="AS62" i="6"/>
  <c r="AR62" i="6"/>
  <c r="AR61" i="6"/>
  <c r="AS61" i="6" s="1"/>
  <c r="AR60" i="6"/>
  <c r="AS60" i="6" s="1"/>
  <c r="BK56" i="6" l="1"/>
  <c r="BI56" i="6"/>
  <c r="BH56" i="6"/>
  <c r="BG56" i="6"/>
  <c r="BF56" i="6"/>
  <c r="AM43" i="6" l="1"/>
  <c r="AM42" i="6"/>
  <c r="AM33" i="6"/>
  <c r="AM23" i="6"/>
  <c r="AV60" i="6" l="1"/>
  <c r="AT60" i="6"/>
  <c r="AW61" i="6"/>
  <c r="AU61" i="6"/>
  <c r="AX61" i="6"/>
  <c r="AV61" i="6"/>
  <c r="AW85" i="6"/>
  <c r="AU85" i="6"/>
  <c r="AX85" i="6"/>
  <c r="AV85" i="6"/>
  <c r="AT85" i="6"/>
  <c r="AX86" i="6"/>
  <c r="AV86" i="6"/>
  <c r="AT86" i="6"/>
  <c r="AW86" i="6"/>
  <c r="AU86" i="6"/>
  <c r="AX84" i="6"/>
  <c r="AV84" i="6"/>
  <c r="AT84" i="6"/>
  <c r="AW84" i="6"/>
  <c r="AU84" i="6"/>
  <c r="AX73" i="6"/>
  <c r="AV73" i="6"/>
  <c r="AT73" i="6"/>
  <c r="AW73" i="6"/>
  <c r="AU73" i="6"/>
  <c r="AW72" i="6"/>
  <c r="AU72" i="6"/>
  <c r="AX72" i="6"/>
  <c r="AV72" i="6"/>
  <c r="AT72" i="6"/>
  <c r="AX62" i="6"/>
  <c r="AV62" i="6"/>
  <c r="AW62" i="6"/>
  <c r="AU62" i="6"/>
  <c r="AX60" i="6"/>
  <c r="AW60" i="6"/>
  <c r="AU60" i="6"/>
  <c r="AS50" i="6"/>
  <c r="AR50" i="6"/>
  <c r="AS49" i="6"/>
  <c r="AR49" i="6"/>
  <c r="AL23" i="6"/>
  <c r="AS48" i="6" l="1"/>
  <c r="AR48" i="6"/>
  <c r="AW74" i="6" l="1"/>
  <c r="AU74" i="6"/>
  <c r="AX74" i="6"/>
  <c r="AV74" i="6"/>
  <c r="AT74" i="6"/>
  <c r="AW98" i="6"/>
  <c r="AW99" i="6"/>
  <c r="AW97" i="6"/>
  <c r="AT50" i="6" l="1"/>
  <c r="AT49" i="6"/>
  <c r="AT48" i="6"/>
  <c r="AR99" i="6"/>
  <c r="AQ99" i="6"/>
  <c r="AR98" i="6"/>
  <c r="AQ98" i="6"/>
  <c r="AR97" i="6"/>
  <c r="AQ97" i="6"/>
  <c r="AT62" i="6" l="1"/>
  <c r="AT61" i="6"/>
  <c r="BB76" i="6"/>
  <c r="BC80" i="6"/>
  <c r="BB92" i="6" l="1"/>
  <c r="BA89" i="6"/>
  <c r="BC77" i="6"/>
  <c r="BA60" i="6"/>
  <c r="BC76" i="6"/>
  <c r="BC81" i="6"/>
  <c r="BA77" i="6"/>
  <c r="BC73" i="6"/>
  <c r="BC72" i="6"/>
  <c r="AL33" i="6" s="1"/>
  <c r="BA81" i="6"/>
  <c r="BC68" i="6"/>
  <c r="BC93" i="6"/>
  <c r="BC84" i="6"/>
  <c r="BC88" i="6"/>
  <c r="AL43" i="6" s="1"/>
  <c r="BC89" i="6"/>
  <c r="BA85" i="6"/>
  <c r="BA92" i="6"/>
  <c r="BA93" i="6"/>
  <c r="BB89" i="6"/>
  <c r="BB84" i="6"/>
  <c r="AL42" i="6" s="1"/>
  <c r="BB88" i="6"/>
  <c r="BC85" i="6"/>
  <c r="BC92" i="6"/>
  <c r="BA84" i="6"/>
  <c r="AL41" i="6" s="1"/>
  <c r="BA88" i="6"/>
  <c r="BB93" i="6"/>
  <c r="BB85" i="6"/>
  <c r="BB80" i="6"/>
  <c r="BB81" i="6"/>
  <c r="BA73" i="6"/>
  <c r="BA80" i="6"/>
  <c r="BA72" i="6"/>
  <c r="AL31" i="6" s="1"/>
  <c r="BA76" i="6"/>
  <c r="BA61" i="6"/>
  <c r="BA68" i="6"/>
  <c r="BA69" i="6"/>
  <c r="BA65" i="6"/>
  <c r="BB73" i="6"/>
  <c r="BB77" i="6"/>
  <c r="BB72" i="6"/>
  <c r="AL32" i="6" s="1"/>
  <c r="BC61" i="6"/>
  <c r="BC60" i="6"/>
  <c r="BA64" i="6"/>
  <c r="BC65" i="6"/>
  <c r="BC69" i="6"/>
  <c r="BB69" i="6"/>
  <c r="BB68" i="6"/>
  <c r="AL22" i="6" s="1"/>
  <c r="BB64" i="6"/>
  <c r="BB60" i="6"/>
  <c r="BB65" i="6"/>
  <c r="BB61" i="6"/>
  <c r="BC64" i="6"/>
  <c r="AW49" i="6"/>
  <c r="AS99" i="6"/>
  <c r="AL21" i="6" l="1"/>
  <c r="AL24" i="6" s="1"/>
  <c r="AL44" i="6"/>
  <c r="AL34" i="6"/>
  <c r="AX50" i="6"/>
  <c r="AU48" i="6"/>
  <c r="AW48" i="6"/>
  <c r="AU49" i="6"/>
  <c r="AV49" i="6" s="1"/>
  <c r="AU50" i="6"/>
  <c r="AS97" i="6"/>
  <c r="AU97" i="6" s="1"/>
  <c r="AS98" i="6"/>
  <c r="AT98" i="6" s="1"/>
  <c r="AX48" i="6"/>
  <c r="AX49" i="6"/>
  <c r="AW50" i="6"/>
  <c r="AT99" i="6"/>
  <c r="AU99" i="6"/>
  <c r="BB56" i="6" l="1"/>
  <c r="AV50" i="6"/>
  <c r="BC56" i="6" s="1"/>
  <c r="AT97" i="6"/>
  <c r="AV97" i="6" s="1"/>
  <c r="AV48" i="6"/>
  <c r="BA56" i="6" s="1"/>
  <c r="AU98" i="6"/>
  <c r="AV98" i="6" s="1"/>
  <c r="AX98" i="6" s="1"/>
  <c r="BM56" i="6" s="1"/>
  <c r="BB49" i="6"/>
  <c r="AV99" i="6"/>
  <c r="AX99" i="6" s="1"/>
  <c r="BN56" i="6" s="1"/>
  <c r="BB53" i="6"/>
  <c r="BA52" i="6" l="1"/>
  <c r="BA48" i="6"/>
  <c r="BA49" i="6"/>
  <c r="BN72" i="6"/>
  <c r="BL72" i="6"/>
  <c r="BM72" i="6"/>
  <c r="AM32" i="6" s="1"/>
  <c r="BM73" i="6"/>
  <c r="BM55" i="6"/>
  <c r="BM53" i="6"/>
  <c r="BM51" i="6"/>
  <c r="BM49" i="6"/>
  <c r="BN73" i="6"/>
  <c r="BL73" i="6"/>
  <c r="AM31" i="6" s="1"/>
  <c r="BM54" i="6"/>
  <c r="BM52" i="6"/>
  <c r="BM50" i="6"/>
  <c r="BM48" i="6"/>
  <c r="BN85" i="6"/>
  <c r="BL85" i="6"/>
  <c r="AM41" i="6" s="1"/>
  <c r="BM84" i="6"/>
  <c r="BM85" i="6"/>
  <c r="BN84" i="6"/>
  <c r="BL84" i="6"/>
  <c r="BN55" i="6"/>
  <c r="BN53" i="6"/>
  <c r="BN51" i="6"/>
  <c r="BN49" i="6"/>
  <c r="BN54" i="6"/>
  <c r="BN52" i="6"/>
  <c r="BN50" i="6"/>
  <c r="BN48" i="6"/>
  <c r="AX97" i="6"/>
  <c r="BL56" i="6" s="1"/>
  <c r="BA50" i="6"/>
  <c r="BA55" i="6"/>
  <c r="BA54" i="6"/>
  <c r="BB50" i="6"/>
  <c r="BA53" i="6"/>
  <c r="BA51" i="6"/>
  <c r="BB48" i="6"/>
  <c r="BB52" i="6"/>
  <c r="BB54" i="6"/>
  <c r="BB51" i="6"/>
  <c r="BB55" i="6"/>
  <c r="BC49" i="6"/>
  <c r="BC54" i="6"/>
  <c r="BC50" i="6"/>
  <c r="BC55" i="6"/>
  <c r="BC53" i="6"/>
  <c r="BC52" i="6"/>
  <c r="BC48" i="6"/>
  <c r="BC51" i="6"/>
  <c r="AJ41" i="6" l="1"/>
  <c r="AK41" i="6"/>
  <c r="AJ31" i="6"/>
  <c r="AK31" i="6"/>
  <c r="AJ21" i="6"/>
  <c r="BM61" i="6"/>
  <c r="BN61" i="6"/>
  <c r="BL61" i="6"/>
  <c r="BN60" i="6"/>
  <c r="BL55" i="6"/>
  <c r="BL53" i="6"/>
  <c r="BL51" i="6"/>
  <c r="BL49" i="6"/>
  <c r="BM60" i="6"/>
  <c r="AM22" i="6" s="1"/>
  <c r="BL60" i="6"/>
  <c r="AM21" i="6" s="1"/>
  <c r="BL54" i="6"/>
  <c r="BL52" i="6"/>
  <c r="BL50" i="6"/>
  <c r="BL48" i="6"/>
  <c r="AK21" i="6" l="1"/>
  <c r="AM24" i="6"/>
  <c r="AM44" i="6"/>
  <c r="AM34" i="6"/>
  <c r="AH21" i="6"/>
  <c r="AH20" i="6"/>
  <c r="AH19" i="6"/>
  <c r="AH18" i="6"/>
  <c r="AH17" i="6"/>
  <c r="AH24" i="6" l="1"/>
  <c r="AH63" i="6"/>
  <c r="AH64" i="6" s="1"/>
  <c r="AH65" i="6" s="1"/>
  <c r="AH66" i="6" s="1"/>
  <c r="AH67" i="6" s="1"/>
  <c r="AH68" i="6" s="1"/>
  <c r="AH69" i="6" s="1"/>
  <c r="AH70" i="6" s="1"/>
  <c r="AH71" i="6" s="1"/>
  <c r="AH72" i="6" s="1"/>
  <c r="AH73" i="6" s="1"/>
  <c r="AF63" i="6"/>
  <c r="AF64" i="6" s="1"/>
  <c r="AF65" i="6" s="1"/>
  <c r="AF66" i="6" s="1"/>
  <c r="AF67" i="6" s="1"/>
  <c r="AF68" i="6" s="1"/>
  <c r="AF69" i="6" s="1"/>
  <c r="AF70" i="6" s="1"/>
  <c r="AF71" i="6" s="1"/>
  <c r="AF72" i="6" s="1"/>
  <c r="AF73" i="6" s="1"/>
  <c r="AF74" i="6" s="1"/>
  <c r="AF75" i="6" s="1"/>
  <c r="AF76" i="6" s="1"/>
  <c r="AF77" i="6" s="1"/>
  <c r="AF78" i="6" s="1"/>
  <c r="AF79" i="6" s="1"/>
  <c r="AF80" i="6" s="1"/>
  <c r="AF81" i="6" s="1"/>
  <c r="AF82" i="6" s="1"/>
  <c r="AF83" i="6" s="1"/>
  <c r="AF84" i="6" s="1"/>
  <c r="AF85" i="6" s="1"/>
  <c r="AF86" i="6" s="1"/>
  <c r="AF87" i="6" s="1"/>
  <c r="AF88" i="6" s="1"/>
  <c r="AF89" i="6" s="1"/>
  <c r="AF90" i="6" s="1"/>
  <c r="AF91" i="6" s="1"/>
  <c r="AF92" i="6" s="1"/>
  <c r="AH34" i="6" l="1"/>
  <c r="AH44" i="6"/>
</calcChain>
</file>

<file path=xl/sharedStrings.xml><?xml version="1.0" encoding="utf-8"?>
<sst xmlns="http://schemas.openxmlformats.org/spreadsheetml/2006/main" count="805" uniqueCount="217">
  <si>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</si>
  <si>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</si>
  <si>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</si>
  <si>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</si>
  <si>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AC100V　2口/個</t>
    <rPh sb="8" eb="9">
      <t>クチ</t>
    </rPh>
    <rPh sb="10" eb="11">
      <t>コ</t>
    </rPh>
    <phoneticPr fontId="1"/>
  </si>
  <si>
    <t>マイクロフォン</t>
    <phoneticPr fontId="1"/>
  </si>
  <si>
    <t>プロジェクタ用スクリーン</t>
    <rPh sb="6" eb="7">
      <t>ヨウ</t>
    </rPh>
    <phoneticPr fontId="1"/>
  </si>
  <si>
    <t>プロジェクタ</t>
    <phoneticPr fontId="1"/>
  </si>
  <si>
    <t>DVDビデオ装置</t>
    <rPh sb="6" eb="8">
      <t>ソウチ</t>
    </rPh>
    <phoneticPr fontId="1"/>
  </si>
  <si>
    <t>50インチモニター付</t>
    <rPh sb="9" eb="10">
      <t>ツキ</t>
    </rPh>
    <phoneticPr fontId="1"/>
  </si>
  <si>
    <t>1号ホールのみ</t>
    <rPh sb="1" eb="2">
      <t>ゴウ</t>
    </rPh>
    <phoneticPr fontId="1"/>
  </si>
  <si>
    <t>会議室</t>
    <rPh sb="0" eb="3">
      <t>カイギシツ</t>
    </rPh>
    <phoneticPr fontId="1"/>
  </si>
  <si>
    <t>ホール</t>
    <phoneticPr fontId="1"/>
  </si>
  <si>
    <t>号</t>
    <rPh sb="0" eb="1">
      <t>ゴウ</t>
    </rPh>
    <phoneticPr fontId="1"/>
  </si>
  <si>
    <t>数量</t>
    <rPh sb="0" eb="2">
      <t>スウリョウ</t>
    </rPh>
    <phoneticPr fontId="1"/>
  </si>
  <si>
    <t>利用備品</t>
    <rPh sb="0" eb="2">
      <t>リヨウ</t>
    </rPh>
    <rPh sb="2" eb="4">
      <t>ビヒン</t>
    </rPh>
    <phoneticPr fontId="1"/>
  </si>
  <si>
    <t>ワイヤレスは2本まで</t>
    <rPh sb="7" eb="8">
      <t>ホン</t>
    </rPh>
    <phoneticPr fontId="1"/>
  </si>
  <si>
    <t>利用料</t>
    <rPh sb="0" eb="2">
      <t>リヨウ</t>
    </rPh>
    <rPh sb="2" eb="3">
      <t>リョウ</t>
    </rPh>
    <phoneticPr fontId="1"/>
  </si>
  <si>
    <t>冷暖房料</t>
    <rPh sb="0" eb="3">
      <t>レイダンボウ</t>
    </rPh>
    <rPh sb="3" eb="4">
      <t>リョウ</t>
    </rPh>
    <phoneticPr fontId="1"/>
  </si>
  <si>
    <t>合計</t>
    <rPh sb="0" eb="2">
      <t>ゴウケイ</t>
    </rPh>
    <phoneticPr fontId="1"/>
  </si>
  <si>
    <t>受領印</t>
    <rPh sb="0" eb="2">
      <t>ジュリョウ</t>
    </rPh>
    <rPh sb="2" eb="3">
      <t>イン</t>
    </rPh>
    <phoneticPr fontId="1"/>
  </si>
  <si>
    <t>（展示館使用欄）</t>
    <rPh sb="1" eb="4">
      <t>テンジカン</t>
    </rPh>
    <rPh sb="4" eb="6">
      <t>シヨウ</t>
    </rPh>
    <rPh sb="6" eb="7">
      <t>ラン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</si>
  <si>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</si>
  <si>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</si>
  <si>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6/15～9/30・12/1～3/15以外</t>
    <rPh sb="19" eb="21">
      <t>イガイ</t>
    </rPh>
    <phoneticPr fontId="1"/>
  </si>
  <si>
    <t>利　用　申　込　書</t>
    <rPh sb="0" eb="1">
      <t>リ</t>
    </rPh>
    <rPh sb="2" eb="3">
      <t>ヨウ</t>
    </rPh>
    <rPh sb="4" eb="5">
      <t>サル</t>
    </rPh>
    <rPh sb="6" eb="7">
      <t>コ</t>
    </rPh>
    <rPh sb="8" eb="9">
      <t>ショ</t>
    </rPh>
    <phoneticPr fontId="1"/>
  </si>
  <si>
    <t>利用予定車数（台）</t>
    <rPh sb="0" eb="2">
      <t>リヨウ</t>
    </rPh>
    <rPh sb="2" eb="4">
      <t>ヨテイ</t>
    </rPh>
    <rPh sb="4" eb="5">
      <t>シャ</t>
    </rPh>
    <rPh sb="5" eb="6">
      <t>カズ</t>
    </rPh>
    <rPh sb="7" eb="8">
      <t>ダイ</t>
    </rPh>
    <phoneticPr fontId="1"/>
  </si>
  <si>
    <t>仕　様</t>
    <rPh sb="0" eb="1">
      <t>シ</t>
    </rPh>
    <rPh sb="2" eb="3">
      <t>サマ</t>
    </rPh>
    <phoneticPr fontId="1"/>
  </si>
  <si>
    <t>品　名</t>
    <rPh sb="0" eb="1">
      <t>ヒン</t>
    </rPh>
    <rPh sb="2" eb="3">
      <t>ナ</t>
    </rPh>
    <phoneticPr fontId="1"/>
  </si>
  <si>
    <t>EPSON EB-S04</t>
    <phoneticPr fontId="1"/>
  </si>
  <si>
    <t>冷暖房要(〇印)</t>
    <rPh sb="0" eb="3">
      <t>レイダンボウ</t>
    </rPh>
    <rPh sb="3" eb="4">
      <t>ヨウ</t>
    </rPh>
    <rPh sb="6" eb="7">
      <t>シルシ</t>
    </rPh>
    <phoneticPr fontId="1"/>
  </si>
  <si>
    <t>申込日</t>
    <rPh sb="0" eb="1">
      <t>モウシコミ</t>
    </rPh>
    <rPh sb="1" eb="2">
      <t>ビ</t>
    </rPh>
    <phoneticPr fontId="1"/>
  </si>
  <si>
    <t>料金</t>
    <rPh sb="0" eb="2">
      <t>リョウキン</t>
    </rPh>
    <phoneticPr fontId="1"/>
  </si>
  <si>
    <t>利用区分</t>
    <rPh sb="0" eb="2">
      <t>リヨウ</t>
    </rPh>
    <rPh sb="2" eb="4">
      <t>クブン</t>
    </rPh>
    <phoneticPr fontId="1"/>
  </si>
  <si>
    <t>A</t>
    <phoneticPr fontId="1"/>
  </si>
  <si>
    <t>催事</t>
    <rPh sb="0" eb="2">
      <t>サイジ</t>
    </rPh>
    <phoneticPr fontId="1"/>
  </si>
  <si>
    <t>準備</t>
    <rPh sb="0" eb="2">
      <t>ジュンビ</t>
    </rPh>
    <phoneticPr fontId="1"/>
  </si>
  <si>
    <t>据置</t>
    <rPh sb="0" eb="2">
      <t>スエオキ</t>
    </rPh>
    <phoneticPr fontId="1"/>
  </si>
  <si>
    <t>備品料</t>
    <rPh sb="0" eb="2">
      <t>ビヒン</t>
    </rPh>
    <rPh sb="2" eb="3">
      <t>リョウ</t>
    </rPh>
    <phoneticPr fontId="1"/>
  </si>
  <si>
    <t>〇</t>
    <phoneticPr fontId="1"/>
  </si>
  <si>
    <t>冷暖房</t>
    <rPh sb="0" eb="3">
      <t>レイダンボウ</t>
    </rPh>
    <phoneticPr fontId="1"/>
  </si>
  <si>
    <r>
      <t xml:space="preserve">団　体　名
</t>
    </r>
    <r>
      <rPr>
        <sz val="6"/>
        <color theme="1"/>
        <rFont val="ＭＳ Ｐゴシック"/>
        <family val="3"/>
        <charset val="128"/>
        <scheme val="minor"/>
      </rPr>
      <t>1F電子掲示板へ表示します</t>
    </r>
    <rPh sb="0" eb="1">
      <t>ダン</t>
    </rPh>
    <rPh sb="2" eb="3">
      <t>カラダ</t>
    </rPh>
    <rPh sb="4" eb="5">
      <t>メイ</t>
    </rPh>
    <rPh sb="8" eb="10">
      <t>デンシ</t>
    </rPh>
    <rPh sb="10" eb="13">
      <t>ケイジバン</t>
    </rPh>
    <rPh sb="14" eb="16">
      <t>ヒョウジ</t>
    </rPh>
    <phoneticPr fontId="1"/>
  </si>
  <si>
    <r>
      <t xml:space="preserve">行　事　名　称
</t>
    </r>
    <r>
      <rPr>
        <sz val="6"/>
        <color theme="1"/>
        <rFont val="ＭＳ Ｐゴシック"/>
        <family val="3"/>
        <charset val="128"/>
        <scheme val="minor"/>
      </rPr>
      <t>1F電子掲示板へ表示します</t>
    </r>
    <rPh sb="0" eb="1">
      <t>コウ</t>
    </rPh>
    <rPh sb="2" eb="3">
      <t>コト</t>
    </rPh>
    <rPh sb="4" eb="5">
      <t>メイ</t>
    </rPh>
    <rPh sb="6" eb="7">
      <t>ショウ</t>
    </rPh>
    <rPh sb="10" eb="12">
      <t>デンシ</t>
    </rPh>
    <rPh sb="12" eb="15">
      <t>ケイジバン</t>
    </rPh>
    <rPh sb="16" eb="18">
      <t>ヒョウジ</t>
    </rPh>
    <phoneticPr fontId="1"/>
  </si>
  <si>
    <t>代　表　者　名</t>
    <rPh sb="0" eb="1">
      <t>ダイ</t>
    </rPh>
    <rPh sb="2" eb="3">
      <t>ヒョウ</t>
    </rPh>
    <rPh sb="4" eb="5">
      <t>シャ</t>
    </rPh>
    <rPh sb="6" eb="7">
      <t>メイ</t>
    </rPh>
    <phoneticPr fontId="1"/>
  </si>
  <si>
    <t>利 用 責 任 者</t>
    <rPh sb="0" eb="1">
      <t>トシ</t>
    </rPh>
    <rPh sb="2" eb="3">
      <t>ヨウ</t>
    </rPh>
    <rPh sb="4" eb="5">
      <t>セキ</t>
    </rPh>
    <rPh sb="6" eb="7">
      <t>ニン</t>
    </rPh>
    <rPh sb="8" eb="9">
      <t>モノ</t>
    </rPh>
    <phoneticPr fontId="1"/>
  </si>
  <si>
    <t>利用ホール・会議室</t>
    <rPh sb="0" eb="1">
      <t>リヨウ</t>
    </rPh>
    <rPh sb="6" eb="9">
      <t>カイギシツ</t>
    </rPh>
    <phoneticPr fontId="1"/>
  </si>
  <si>
    <t>ホール</t>
    <phoneticPr fontId="1"/>
  </si>
  <si>
    <t>会議室</t>
    <rPh sb="0" eb="3">
      <t>カイギシツ</t>
    </rPh>
    <phoneticPr fontId="1"/>
  </si>
  <si>
    <t>業種</t>
    <rPh sb="0" eb="1">
      <t>ギョウシュ</t>
    </rPh>
    <phoneticPr fontId="1"/>
  </si>
  <si>
    <t>内容</t>
    <rPh sb="0" eb="1">
      <t>ナイヨウ</t>
    </rPh>
    <phoneticPr fontId="1"/>
  </si>
  <si>
    <t>１．工業　２．商業　３．建設・運輸　４．組合・団体　５．その他</t>
    <phoneticPr fontId="1"/>
  </si>
  <si>
    <t>１．会議　２．研修会　３．展示会　４．文化・催事　５．その他</t>
    <phoneticPr fontId="1"/>
  </si>
  <si>
    <t>Ⅰ</t>
    <phoneticPr fontId="14"/>
  </si>
  <si>
    <t>Ⅱ</t>
    <phoneticPr fontId="14"/>
  </si>
  <si>
    <t>Ⅲ</t>
    <phoneticPr fontId="14"/>
  </si>
  <si>
    <t>8-9</t>
    <phoneticPr fontId="14"/>
  </si>
  <si>
    <t>9-13</t>
    <phoneticPr fontId="14"/>
  </si>
  <si>
    <t>13-17</t>
    <phoneticPr fontId="14"/>
  </si>
  <si>
    <t>17-21</t>
    <phoneticPr fontId="14"/>
  </si>
  <si>
    <t>9-21判定</t>
    <rPh sb="4" eb="6">
      <t>ハンテイ</t>
    </rPh>
    <phoneticPr fontId="14"/>
  </si>
  <si>
    <t>会議室</t>
    <rPh sb="0" eb="2">
      <t>カイギシツ</t>
    </rPh>
    <phoneticPr fontId="14"/>
  </si>
  <si>
    <t>合計1</t>
    <rPh sb="0" eb="2">
      <t>ゴウケイ</t>
    </rPh>
    <phoneticPr fontId="14"/>
  </si>
  <si>
    <t>合計2</t>
    <rPh sb="0" eb="2">
      <t>ゴウケイ</t>
    </rPh>
    <phoneticPr fontId="14"/>
  </si>
  <si>
    <t>合計3</t>
    <rPh sb="0" eb="2">
      <t>ゴウケイ</t>
    </rPh>
    <phoneticPr fontId="14"/>
  </si>
  <si>
    <t>9-21</t>
    <phoneticPr fontId="14"/>
  </si>
  <si>
    <t>エアコン単価</t>
    <rPh sb="4" eb="6">
      <t>タンカ</t>
    </rPh>
    <phoneticPr fontId="14"/>
  </si>
  <si>
    <t>合計１</t>
    <rPh sb="0" eb="2">
      <t>ゴウケイ</t>
    </rPh>
    <phoneticPr fontId="14"/>
  </si>
  <si>
    <t>合計２</t>
    <rPh sb="0" eb="2">
      <t>ゴウケイ</t>
    </rPh>
    <phoneticPr fontId="14"/>
  </si>
  <si>
    <t>合計３</t>
    <rPh sb="0" eb="2">
      <t>ゴウケイ</t>
    </rPh>
    <phoneticPr fontId="14"/>
  </si>
  <si>
    <t>1号室</t>
    <rPh sb="1" eb="3">
      <t>ゴウシツ</t>
    </rPh>
    <phoneticPr fontId="14"/>
  </si>
  <si>
    <t>2号室</t>
    <rPh sb="1" eb="3">
      <t>ゴウシツ</t>
    </rPh>
    <phoneticPr fontId="14"/>
  </si>
  <si>
    <t>3号室</t>
    <rPh sb="1" eb="3">
      <t>ゴウシツ</t>
    </rPh>
    <phoneticPr fontId="14"/>
  </si>
  <si>
    <t>4号室</t>
    <rPh sb="1" eb="3">
      <t>ゴウシツ</t>
    </rPh>
    <phoneticPr fontId="14"/>
  </si>
  <si>
    <t>5号室</t>
    <rPh sb="1" eb="3">
      <t>ゴウシツ</t>
    </rPh>
    <phoneticPr fontId="14"/>
  </si>
  <si>
    <t>6号室</t>
    <rPh sb="1" eb="3">
      <t>ゴウシツ</t>
    </rPh>
    <phoneticPr fontId="14"/>
  </si>
  <si>
    <t>7号室</t>
    <rPh sb="1" eb="3">
      <t>ゴウシツ</t>
    </rPh>
    <phoneticPr fontId="14"/>
  </si>
  <si>
    <t>8号室</t>
    <rPh sb="1" eb="3">
      <t>ゴウシツ</t>
    </rPh>
    <phoneticPr fontId="14"/>
  </si>
  <si>
    <t>ホール催事</t>
    <rPh sb="3" eb="5">
      <t>サイジ</t>
    </rPh>
    <phoneticPr fontId="14"/>
  </si>
  <si>
    <t>1号ホール</t>
    <rPh sb="1" eb="2">
      <t>ゴウ</t>
    </rPh>
    <phoneticPr fontId="14"/>
  </si>
  <si>
    <t>Ⅱ</t>
    <phoneticPr fontId="14"/>
  </si>
  <si>
    <t>2号ホール</t>
    <rPh sb="1" eb="2">
      <t>ゴウ</t>
    </rPh>
    <phoneticPr fontId="14"/>
  </si>
  <si>
    <t>ホール準備</t>
    <rPh sb="3" eb="5">
      <t>ジュンビ</t>
    </rPh>
    <phoneticPr fontId="14"/>
  </si>
  <si>
    <t>合計</t>
    <rPh sb="0" eb="2">
      <t>ゴウケイ</t>
    </rPh>
    <phoneticPr fontId="14"/>
  </si>
  <si>
    <t>9-21</t>
    <phoneticPr fontId="14"/>
  </si>
  <si>
    <t>ホール据置</t>
    <rPh sb="3" eb="5">
      <t>スエオキ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</si>
  <si>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</si>
  <si>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</si>
  <si>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t>計算日</t>
    <rPh sb="0" eb="1">
      <t>ケイサン</t>
    </rPh>
    <rPh sb="1" eb="2">
      <t>ビ</t>
    </rPh>
    <phoneticPr fontId="14"/>
  </si>
  <si>
    <t>冷房</t>
    <rPh sb="0" eb="2">
      <t>レイボウ</t>
    </rPh>
    <phoneticPr fontId="14"/>
  </si>
  <si>
    <t>暖房</t>
    <rPh sb="0" eb="2">
      <t>ダンボウ</t>
    </rPh>
    <phoneticPr fontId="14"/>
  </si>
  <si>
    <t>エアコン利用日</t>
    <rPh sb="4" eb="6">
      <t>リヨウ</t>
    </rPh>
    <rPh sb="6" eb="7">
      <t>ビ</t>
    </rPh>
    <phoneticPr fontId="14"/>
  </si>
  <si>
    <t>13-17</t>
    <phoneticPr fontId="14"/>
  </si>
  <si>
    <t>Ⅰ</t>
    <phoneticPr fontId="14"/>
  </si>
  <si>
    <t>Ⅱ</t>
    <phoneticPr fontId="14"/>
  </si>
  <si>
    <t>冷暖房料</t>
    <rPh sb="0" eb="3">
      <t>レイダンボウ</t>
    </rPh>
    <rPh sb="3" eb="4">
      <t>リョウ</t>
    </rPh>
    <phoneticPr fontId="1"/>
  </si>
  <si>
    <t>〇</t>
    <phoneticPr fontId="1"/>
  </si>
  <si>
    <t>A</t>
    <phoneticPr fontId="14"/>
  </si>
  <si>
    <t>B</t>
    <phoneticPr fontId="14"/>
  </si>
  <si>
    <t>C</t>
    <phoneticPr fontId="14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</si>
  <si>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</si>
  <si>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</si>
  <si>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</si>
  <si>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A</t>
    <phoneticPr fontId="1"/>
  </si>
  <si>
    <t>B</t>
    <phoneticPr fontId="1"/>
  </si>
  <si>
    <t>C</t>
    <phoneticPr fontId="1"/>
  </si>
  <si>
    <t>催事</t>
    <rPh sb="0" eb="2">
      <t>サイジ</t>
    </rPh>
    <phoneticPr fontId="1"/>
  </si>
  <si>
    <t>準備・片付</t>
    <rPh sb="0" eb="2">
      <t>ジュンビ</t>
    </rPh>
    <rPh sb="3" eb="5">
      <t>カタヅケ</t>
    </rPh>
    <phoneticPr fontId="1"/>
  </si>
  <si>
    <t>据置</t>
    <rPh sb="0" eb="2">
      <t>スエオキ</t>
    </rPh>
    <phoneticPr fontId="1"/>
  </si>
  <si>
    <t>会議室</t>
    <rPh sb="0" eb="3">
      <t>カイギシツ</t>
    </rPh>
    <phoneticPr fontId="1"/>
  </si>
  <si>
    <t>○印</t>
    <rPh sb="1" eb="2">
      <t>シルシ</t>
    </rPh>
    <phoneticPr fontId="1"/>
  </si>
  <si>
    <t>エアコン要否</t>
    <rPh sb="4" eb="6">
      <t>ヨウヒ</t>
    </rPh>
    <phoneticPr fontId="1"/>
  </si>
  <si>
    <t>会議室</t>
    <rPh sb="0" eb="2">
      <t>カイギ</t>
    </rPh>
    <rPh sb="2" eb="3">
      <t>シツ</t>
    </rPh>
    <phoneticPr fontId="14"/>
  </si>
  <si>
    <t>B</t>
    <phoneticPr fontId="14"/>
  </si>
  <si>
    <t>産展　太郎</t>
    <rPh sb="0" eb="2">
      <t>サンテン</t>
    </rPh>
    <rPh sb="3" eb="5">
      <t>タロウ</t>
    </rPh>
    <phoneticPr fontId="1"/>
  </si>
  <si>
    <t>掲載</t>
    <rPh sb="0" eb="2">
      <t>ケイサイ</t>
    </rPh>
    <phoneticPr fontId="1"/>
  </si>
  <si>
    <t>非掲載</t>
    <rPh sb="0" eb="3">
      <t>ヒケイサイ</t>
    </rPh>
    <phoneticPr fontId="1"/>
  </si>
  <si>
    <t>公開</t>
    <rPh sb="0" eb="2">
      <t>コウカイ</t>
    </rPh>
    <phoneticPr fontId="1"/>
  </si>
  <si>
    <t>非公開</t>
    <rPh sb="0" eb="3">
      <t>ヒコウカイ</t>
    </rPh>
    <phoneticPr fontId="1"/>
  </si>
  <si>
    <t>当館HPへの掲載</t>
    <rPh sb="0" eb="2">
      <t>トウカン</t>
    </rPh>
    <rPh sb="6" eb="8">
      <t>ケイサイ</t>
    </rPh>
    <phoneticPr fontId="1"/>
  </si>
  <si>
    <t>会議室</t>
    <rPh sb="0" eb="2">
      <t>カイギシツ</t>
    </rPh>
    <phoneticPr fontId="1"/>
  </si>
  <si>
    <t>ホール</t>
    <phoneticPr fontId="1"/>
  </si>
  <si>
    <t>号</t>
    <rPh sb="0" eb="1">
      <t>ゴウ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</si>
  <si>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</si>
  <si>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</si>
  <si>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</si>
  <si>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</si>
  <si>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合計</t>
    <rPh sb="0" eb="2">
      <t>ゴウケイ</t>
    </rPh>
    <phoneticPr fontId="1"/>
  </si>
  <si>
    <t>舞台全体照明</t>
    <rPh sb="0" eb="2">
      <t>ブタイ</t>
    </rPh>
    <rPh sb="2" eb="4">
      <t>ゼンタイ</t>
    </rPh>
    <rPh sb="4" eb="6">
      <t>ショウメイ</t>
    </rPh>
    <phoneticPr fontId="1"/>
  </si>
  <si>
    <t>住　　　　　　所</t>
    <rPh sb="0" eb="1">
      <t>ジュウ</t>
    </rPh>
    <rPh sb="7" eb="8">
      <t>ショ</t>
    </rPh>
    <phoneticPr fontId="1"/>
  </si>
  <si>
    <t>LAN使用(○印)</t>
    <rPh sb="2" eb="4">
      <t>シヨウ</t>
    </rPh>
    <rPh sb="6" eb="7">
      <t>シルシ</t>
    </rPh>
    <phoneticPr fontId="1"/>
  </si>
  <si>
    <t>無料。各部屋にLAN端子有</t>
    <rPh sb="0" eb="1">
      <t>ムリョウ</t>
    </rPh>
    <rPh sb="3" eb="4">
      <t>カク</t>
    </rPh>
    <rPh sb="4" eb="6">
      <t>ヘヤ</t>
    </rPh>
    <rPh sb="10" eb="12">
      <t>タンシ</t>
    </rPh>
    <rPh sb="12" eb="13">
      <t>アリ</t>
    </rPh>
    <phoneticPr fontId="1"/>
  </si>
  <si>
    <t>Ⅰ</t>
    <phoneticPr fontId="1"/>
  </si>
  <si>
    <t>Ⅱ</t>
    <phoneticPr fontId="1"/>
  </si>
  <si>
    <t>Ⅲ</t>
    <phoneticPr fontId="1"/>
  </si>
  <si>
    <t>ホール利用料算出</t>
    <rPh sb="3" eb="5">
      <t>リヨウ</t>
    </rPh>
    <rPh sb="5" eb="6">
      <t>リョウ</t>
    </rPh>
    <rPh sb="6" eb="8">
      <t>サンシュツ</t>
    </rPh>
    <phoneticPr fontId="14"/>
  </si>
  <si>
    <t>会議室利用料算出</t>
    <rPh sb="0" eb="2">
      <t>カイギシツ</t>
    </rPh>
    <rPh sb="2" eb="4">
      <t>リヨウ</t>
    </rPh>
    <rPh sb="4" eb="5">
      <t>リョウ</t>
    </rPh>
    <rPh sb="5" eb="7">
      <t>サンシュツ</t>
    </rPh>
    <phoneticPr fontId="14"/>
  </si>
  <si>
    <t>エアコン利用要否</t>
    <rPh sb="3" eb="5">
      <t>リヨウ</t>
    </rPh>
    <rPh sb="5" eb="7">
      <t>ヨウヒ</t>
    </rPh>
    <phoneticPr fontId="14"/>
  </si>
  <si>
    <t>各会議室の時間当たり単価</t>
    <rPh sb="0" eb="1">
      <t>カク</t>
    </rPh>
    <rPh sb="1" eb="4">
      <t>カイギシツ</t>
    </rPh>
    <rPh sb="5" eb="7">
      <t>ジカン</t>
    </rPh>
    <rPh sb="7" eb="8">
      <t>ア</t>
    </rPh>
    <rPh sb="10" eb="12">
      <t>タンカ</t>
    </rPh>
    <phoneticPr fontId="1"/>
  </si>
  <si>
    <t>各ホールの時間当たり単価</t>
    <rPh sb="0" eb="1">
      <t>カク</t>
    </rPh>
    <rPh sb="5" eb="7">
      <t>ジカン</t>
    </rPh>
    <rPh sb="7" eb="8">
      <t>ア</t>
    </rPh>
    <rPh sb="10" eb="12">
      <t>タンカ</t>
    </rPh>
    <phoneticPr fontId="1"/>
  </si>
  <si>
    <t>開始時刻</t>
    <rPh sb="0" eb="2">
      <t>カイシ</t>
    </rPh>
    <rPh sb="2" eb="4">
      <t>ジコク</t>
    </rPh>
    <phoneticPr fontId="14"/>
  </si>
  <si>
    <t>終了時刻</t>
    <rPh sb="0" eb="2">
      <t>シュウリョウ</t>
    </rPh>
    <rPh sb="2" eb="4">
      <t>ジコク</t>
    </rPh>
    <phoneticPr fontId="14"/>
  </si>
  <si>
    <t>ホールエアコン利用料</t>
    <rPh sb="7" eb="9">
      <t>リヨウ</t>
    </rPh>
    <rPh sb="9" eb="10">
      <t>リョウ</t>
    </rPh>
    <phoneticPr fontId="1"/>
  </si>
  <si>
    <t>会議室エアコン利用料</t>
    <rPh sb="0" eb="3">
      <t>カイギシツ</t>
    </rPh>
    <rPh sb="7" eb="10">
      <t>リヨウリョウ</t>
    </rPh>
    <phoneticPr fontId="1"/>
  </si>
  <si>
    <t>ホール</t>
    <phoneticPr fontId="1"/>
  </si>
  <si>
    <t>～</t>
    <phoneticPr fontId="1"/>
  </si>
  <si>
    <t>〇</t>
  </si>
  <si>
    <t>産業展示館　北館（ホール・会議室）の利用申込書入力についての注意点</t>
    <rPh sb="0" eb="2">
      <t>サンギョウ</t>
    </rPh>
    <rPh sb="2" eb="5">
      <t>テンジカン</t>
    </rPh>
    <rPh sb="6" eb="8">
      <t>キタカン</t>
    </rPh>
    <rPh sb="13" eb="16">
      <t>カイギシツ</t>
    </rPh>
    <rPh sb="18" eb="20">
      <t>リヨウ</t>
    </rPh>
    <rPh sb="20" eb="23">
      <t>モウシコミショ</t>
    </rPh>
    <rPh sb="23" eb="25">
      <t>ニュウリョク</t>
    </rPh>
    <rPh sb="30" eb="32">
      <t>チュウイ</t>
    </rPh>
    <rPh sb="32" eb="33">
      <t>テン</t>
    </rPh>
    <phoneticPr fontId="1"/>
  </si>
  <si>
    <t>１）</t>
    <phoneticPr fontId="1"/>
  </si>
  <si>
    <t>２）</t>
    <phoneticPr fontId="1"/>
  </si>
  <si>
    <t>３）</t>
    <phoneticPr fontId="1"/>
  </si>
  <si>
    <t>全日</t>
    <rPh sb="0" eb="2">
      <t>ゼンニチ</t>
    </rPh>
    <phoneticPr fontId="1"/>
  </si>
  <si>
    <t>午前～午後</t>
    <rPh sb="0" eb="2">
      <t>ゴゼン</t>
    </rPh>
    <rPh sb="3" eb="5">
      <t>ゴゴ</t>
    </rPh>
    <phoneticPr fontId="1"/>
  </si>
  <si>
    <t>午後～夜間</t>
    <rPh sb="0" eb="2">
      <t>ゴゴ</t>
    </rPh>
    <rPh sb="3" eb="5">
      <t>ヤカン</t>
    </rPh>
    <phoneticPr fontId="1"/>
  </si>
  <si>
    <t>時間区分</t>
    <rPh sb="0" eb="2">
      <t>ジカン</t>
    </rPh>
    <rPh sb="2" eb="4">
      <t>クブン</t>
    </rPh>
    <phoneticPr fontId="1"/>
  </si>
  <si>
    <t>早朝</t>
    <rPh sb="0" eb="2">
      <t>ソウチョウ</t>
    </rPh>
    <phoneticPr fontId="1"/>
  </si>
  <si>
    <t>早朝</t>
    <rPh sb="0" eb="1">
      <t>ソウチョウ</t>
    </rPh>
    <phoneticPr fontId="14"/>
  </si>
  <si>
    <t>(利用区分)</t>
    <rPh sb="1" eb="3">
      <t>リヨウ</t>
    </rPh>
    <rPh sb="3" eb="5">
      <t>クブン</t>
    </rPh>
    <phoneticPr fontId="1"/>
  </si>
  <si>
    <t>7,8号室</t>
    <rPh sb="3" eb="5">
      <t>ゴウシツ</t>
    </rPh>
    <phoneticPr fontId="1"/>
  </si>
  <si>
    <t>7,8</t>
    <phoneticPr fontId="1"/>
  </si>
  <si>
    <t>減免申請</t>
    <rPh sb="0" eb="4">
      <t>ゲンメンシンセイ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</si>
  <si>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</si>
  <si>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</si>
  <si>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午前(9:00-13:00)</t>
    <rPh sb="0" eb="2">
      <t>ゴゼン</t>
    </rPh>
    <phoneticPr fontId="1"/>
  </si>
  <si>
    <t>午後(13:00-17:00)</t>
    <rPh sb="0" eb="2">
      <t>ゴゴ</t>
    </rPh>
    <phoneticPr fontId="1"/>
  </si>
  <si>
    <t>夜間(17:00-21:00)</t>
    <rPh sb="0" eb="2">
      <t>ヤカン</t>
    </rPh>
    <phoneticPr fontId="1"/>
  </si>
  <si>
    <t>全日(9:00-21:00)</t>
    <rPh sb="0" eb="2">
      <t>ゼンニチ</t>
    </rPh>
    <phoneticPr fontId="1"/>
  </si>
  <si>
    <t>午前～午後(9:00-17:00)</t>
    <rPh sb="0" eb="2">
      <t>ゴゼン</t>
    </rPh>
    <rPh sb="3" eb="5">
      <t>ゴゴ</t>
    </rPh>
    <phoneticPr fontId="1"/>
  </si>
  <si>
    <t>午後～夜間(13:00-21:00)</t>
    <rPh sb="0" eb="2">
      <t>ゴゴ</t>
    </rPh>
    <rPh sb="3" eb="5">
      <t>ヤカン</t>
    </rPh>
    <phoneticPr fontId="1"/>
  </si>
  <si>
    <t>早朝(8:00-9:00)</t>
    <rPh sb="0" eb="2">
      <t>ソウチョウ</t>
    </rPh>
    <phoneticPr fontId="1"/>
  </si>
  <si>
    <t>表示</t>
    <rPh sb="0" eb="2">
      <t>ヒョウジ</t>
    </rPh>
    <phoneticPr fontId="1"/>
  </si>
  <si>
    <t>区分</t>
    <rPh sb="0" eb="2">
      <t>クブン</t>
    </rPh>
    <phoneticPr fontId="1"/>
  </si>
  <si>
    <t>FAX: 053-422-1800
Email: info@santen.biz</t>
    <phoneticPr fontId="1"/>
  </si>
  <si>
    <t>浜松市総合産業展示館
北館 ホール・会議室</t>
    <rPh sb="0" eb="3">
      <t>ハママツシ</t>
    </rPh>
    <rPh sb="3" eb="5">
      <t>ソウゴウ</t>
    </rPh>
    <rPh sb="5" eb="10">
      <t>サンギョウテンジカン</t>
    </rPh>
    <rPh sb="11" eb="12">
      <t>カン</t>
    </rPh>
    <rPh sb="18" eb="21">
      <t>カイギシツ</t>
    </rPh>
    <phoneticPr fontId="1"/>
  </si>
  <si>
    <t>ACコンセント</t>
    <phoneticPr fontId="1"/>
  </si>
  <si>
    <t>7,8</t>
  </si>
  <si>
    <t>同じ利用日であれば、１枠内に会議室とホールの入力ができますが、利用する備品等は分けて記入できないので、出来るだけ分けて入力願います。</t>
    <rPh sb="0" eb="1">
      <t>オナ</t>
    </rPh>
    <rPh sb="2" eb="4">
      <t>リヨウ</t>
    </rPh>
    <rPh sb="4" eb="5">
      <t>ビ</t>
    </rPh>
    <rPh sb="11" eb="12">
      <t>ワク</t>
    </rPh>
    <rPh sb="12" eb="13">
      <t>ナイ</t>
    </rPh>
    <rPh sb="14" eb="17">
      <t>カイギシツ</t>
    </rPh>
    <rPh sb="22" eb="24">
      <t>ニュウリョク</t>
    </rPh>
    <rPh sb="31" eb="33">
      <t>リヨウ</t>
    </rPh>
    <rPh sb="35" eb="37">
      <t>ビヒン</t>
    </rPh>
    <rPh sb="37" eb="38">
      <t>トウ</t>
    </rPh>
    <rPh sb="39" eb="40">
      <t>ワ</t>
    </rPh>
    <rPh sb="42" eb="44">
      <t>キニュウ</t>
    </rPh>
    <rPh sb="51" eb="53">
      <t>デキ</t>
    </rPh>
    <rPh sb="56" eb="57">
      <t>ワ</t>
    </rPh>
    <rPh sb="59" eb="61">
      <t>ニュウリョク</t>
    </rPh>
    <rPh sb="61" eb="62">
      <t>ネガ</t>
    </rPh>
    <phoneticPr fontId="1"/>
  </si>
  <si>
    <t>ホールの時間区分は、午前（9:00～13:00）、午後(13:00～17:00)、夜間(17:00～21:00)となっています。早朝（8:00～9:00）は、単独で入力願います。</t>
    <rPh sb="3" eb="5">
      <t>ジカン</t>
    </rPh>
    <rPh sb="5" eb="7">
      <t>クブン</t>
    </rPh>
    <rPh sb="9" eb="11">
      <t>ゴゼン</t>
    </rPh>
    <rPh sb="24" eb="26">
      <t>ゴゴ</t>
    </rPh>
    <rPh sb="40" eb="42">
      <t>ヤカン</t>
    </rPh>
    <rPh sb="64" eb="66">
      <t>ソウチョウ</t>
    </rPh>
    <rPh sb="79" eb="81">
      <t>タンドク</t>
    </rPh>
    <rPh sb="82" eb="84">
      <t>ニュウリョク</t>
    </rPh>
    <rPh sb="84" eb="85">
      <t>ネガ</t>
    </rPh>
    <phoneticPr fontId="1"/>
  </si>
  <si>
    <t xml:space="preserve">エアコンは、12月1日－3月15日及び6月15日－9月30日間は、利用料金と同時にご請求します。また、、同時請求期間は、選択欄が黒色になります。
それ以外の時期に、利用ご希望の場合は、○印を選択して下さい。
</t>
    <rPh sb="7" eb="8">
      <t>ガツ</t>
    </rPh>
    <rPh sb="9" eb="10">
      <t>ニチ</t>
    </rPh>
    <rPh sb="12" eb="13">
      <t>ガツ</t>
    </rPh>
    <rPh sb="15" eb="16">
      <t>ニチ</t>
    </rPh>
    <rPh sb="17" eb="18">
      <t>オヨ</t>
    </rPh>
    <rPh sb="20" eb="21">
      <t>ガツ</t>
    </rPh>
    <rPh sb="23" eb="24">
      <t>ニチ</t>
    </rPh>
    <rPh sb="26" eb="27">
      <t>ガツ</t>
    </rPh>
    <rPh sb="29" eb="30">
      <t>ニチ</t>
    </rPh>
    <rPh sb="30" eb="31">
      <t>カン</t>
    </rPh>
    <rPh sb="32" eb="34">
      <t>リヨウ</t>
    </rPh>
    <rPh sb="34" eb="36">
      <t>リョウキン</t>
    </rPh>
    <rPh sb="37" eb="39">
      <t>ドウジ</t>
    </rPh>
    <rPh sb="41" eb="43">
      <t>セイキュウ</t>
    </rPh>
    <rPh sb="75" eb="77">
      <t>イガイ</t>
    </rPh>
    <rPh sb="78" eb="80">
      <t>ジキ</t>
    </rPh>
    <rPh sb="82" eb="84">
      <t>リヨウ</t>
    </rPh>
    <rPh sb="85" eb="87">
      <t>キボウ</t>
    </rPh>
    <rPh sb="88" eb="90">
      <t>バアイ</t>
    </rPh>
    <rPh sb="93" eb="94">
      <t>シルシ</t>
    </rPh>
    <rPh sb="95" eb="97">
      <t>センタク</t>
    </rPh>
    <rPh sb="99" eb="100">
      <t>クダ</t>
    </rPh>
    <phoneticPr fontId="1"/>
  </si>
  <si>
    <t>舞台上のみ照明</t>
    <rPh sb="0" eb="2">
      <t>ブタイ</t>
    </rPh>
    <rPh sb="2" eb="3">
      <t>ジョウ</t>
    </rPh>
    <rPh sb="5" eb="7">
      <t>ショウメイ</t>
    </rPh>
    <phoneticPr fontId="1"/>
  </si>
  <si>
    <t>1H,3,5,6号室は備付</t>
    <rPh sb="7" eb="9">
      <t>ゴウシツ</t>
    </rPh>
    <rPh sb="10" eb="12">
      <t>ソナエツケ</t>
    </rPh>
    <rPh sb="12" eb="13">
      <t>アリ</t>
    </rPh>
    <phoneticPr fontId="1"/>
  </si>
  <si>
    <t>(西暦年・月・日記入）</t>
    <rPh sb="1" eb="3">
      <t>セイレキ</t>
    </rPh>
    <rPh sb="3" eb="4">
      <t>ネン</t>
    </rPh>
    <rPh sb="4" eb="5">
      <t>セイネン</t>
    </rPh>
    <rPh sb="5" eb="6">
      <t>ツキ</t>
    </rPh>
    <rPh sb="7" eb="8">
      <t>ヒ</t>
    </rPh>
    <rPh sb="8" eb="10">
      <t>キニュウ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</si>
  <si>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減免申請書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(市主催のみ）</t>
    </r>
    <rPh sb="0" eb="1">
      <t>ゲンメン</t>
    </rPh>
    <rPh sb="1" eb="4">
      <t>シンセイショ</t>
    </rPh>
    <rPh sb="7" eb="8">
      <t>シ</t>
    </rPh>
    <rPh sb="8" eb="10">
      <t>シュサイ</t>
    </rPh>
    <phoneticPr fontId="1"/>
  </si>
  <si>
    <t>開始時刻</t>
    <rPh sb="0" eb="2">
      <t>カイシ</t>
    </rPh>
    <rPh sb="2" eb="4">
      <t>ジコク</t>
    </rPh>
    <phoneticPr fontId="1"/>
  </si>
  <si>
    <t>郵便番号(〒)</t>
    <rPh sb="0" eb="2">
      <t>ユウビン</t>
    </rPh>
    <rPh sb="2" eb="4">
      <t>バンゴウ</t>
    </rPh>
    <phoneticPr fontId="1"/>
  </si>
  <si>
    <t>参加人員（人）</t>
    <rPh sb="0" eb="3">
      <t>サンカジンイン</t>
    </rPh>
    <rPh sb="4" eb="5">
      <t>ニン</t>
    </rPh>
    <phoneticPr fontId="1"/>
  </si>
  <si>
    <t>１．ホール・会議室の使用料は前納制です。原則として、ホールは・60日前、会議室は10日前迄に振込または持参願います。
２．会場の準備及び片付は、利用時間内で行ってください。
３．その他については、産業展示館のHPのご利用案内を参照願います。</t>
    <phoneticPr fontId="1"/>
  </si>
  <si>
    <r>
      <t>浜松市総合産業展示館　☎　</t>
    </r>
    <r>
      <rPr>
        <sz val="11"/>
        <color rgb="FF000000"/>
        <rFont val="Calibri"/>
        <family val="2"/>
      </rPr>
      <t>053-421-1311</t>
    </r>
    <r>
      <rPr>
        <sz val="11"/>
        <color rgb="FF000000"/>
        <rFont val="ＭＳ Ｐゴシック"/>
        <family val="3"/>
        <charset val="128"/>
        <scheme val="minor"/>
      </rPr>
      <t>　：</t>
    </r>
    <r>
      <rPr>
        <sz val="11"/>
        <color rgb="FF000000"/>
        <rFont val="Calibri"/>
        <family val="2"/>
      </rPr>
      <t>Fax053-422-1800</t>
    </r>
  </si>
  <si>
    <t>利用希望年</t>
    <rPh sb="0" eb="2">
      <t>リヨウ</t>
    </rPh>
    <rPh sb="2" eb="4">
      <t>キボウ</t>
    </rPh>
    <rPh sb="4" eb="5">
      <t>ネン</t>
    </rPh>
    <phoneticPr fontId="1"/>
  </si>
  <si>
    <t>053-123-4567</t>
    <phoneticPr fontId="1"/>
  </si>
  <si>
    <t>053-123-5678</t>
    <phoneticPr fontId="1"/>
  </si>
  <si>
    <t>会議</t>
    <rPh sb="0" eb="2">
      <t>カイギ</t>
    </rPh>
    <phoneticPr fontId="1"/>
  </si>
  <si>
    <t>枠内の黒色四角枠のセルのみ入力できます。特に、赤色四角枠は入力項目を選択してください。その他は、記入できないようにしてあります。</t>
    <rPh sb="0" eb="1">
      <t>ワクナイ</t>
    </rPh>
    <rPh sb="3" eb="5">
      <t>クロイロ</t>
    </rPh>
    <rPh sb="5" eb="7">
      <t>シカク</t>
    </rPh>
    <rPh sb="7" eb="8">
      <t>ワク</t>
    </rPh>
    <rPh sb="12" eb="14">
      <t>ニュウリョク</t>
    </rPh>
    <rPh sb="20" eb="21">
      <t>トク</t>
    </rPh>
    <rPh sb="23" eb="25">
      <t>アカイロ</t>
    </rPh>
    <rPh sb="25" eb="27">
      <t>シカク</t>
    </rPh>
    <rPh sb="27" eb="28">
      <t>ワク</t>
    </rPh>
    <rPh sb="29" eb="31">
      <t>ニュウリョク</t>
    </rPh>
    <rPh sb="31" eb="33">
      <t>コウモク</t>
    </rPh>
    <rPh sb="34" eb="36">
      <t>センタク</t>
    </rPh>
    <rPh sb="45" eb="46">
      <t>タ</t>
    </rPh>
    <rPh sb="48" eb="50">
      <t>キニュウ</t>
    </rPh>
    <phoneticPr fontId="1"/>
  </si>
  <si>
    <t>本利用申込書を印刷して、手書きしていただいても受付いたします。
ただ出来るだけ、本Excelシートに入力の上、メールまたはFAXでの送付をお願いします。
メール宛先： info@santen.biz</t>
    <rPh sb="0" eb="1">
      <t>ホン</t>
    </rPh>
    <rPh sb="1" eb="3">
      <t>リヨウ</t>
    </rPh>
    <rPh sb="3" eb="6">
      <t>モウシコミショ</t>
    </rPh>
    <rPh sb="7" eb="9">
      <t>インサツ</t>
    </rPh>
    <rPh sb="12" eb="14">
      <t>テガ</t>
    </rPh>
    <rPh sb="23" eb="25">
      <t>ウケツケ</t>
    </rPh>
    <rPh sb="34" eb="35">
      <t>ク</t>
    </rPh>
    <rPh sb="39" eb="40">
      <t>ホン</t>
    </rPh>
    <rPh sb="49" eb="51">
      <t>ニュウリョク</t>
    </rPh>
    <rPh sb="52" eb="53">
      <t>ウエ</t>
    </rPh>
    <rPh sb="65" eb="67">
      <t>ソウフ</t>
    </rPh>
    <rPh sb="69" eb="70">
      <t>ネガ</t>
    </rPh>
    <rPh sb="80" eb="82">
      <t>アテサキ</t>
    </rPh>
    <phoneticPr fontId="1"/>
  </si>
  <si>
    <t>ホールは時間帯と利用区分を選択</t>
    <rPh sb="4" eb="6">
      <t>ジカン</t>
    </rPh>
    <rPh sb="6" eb="7">
      <t>タイ</t>
    </rPh>
    <rPh sb="8" eb="10">
      <t>リヨウ</t>
    </rPh>
    <rPh sb="10" eb="12">
      <t>クブン</t>
    </rPh>
    <rPh sb="13" eb="15">
      <t>センタク</t>
    </rPh>
    <phoneticPr fontId="1"/>
  </si>
  <si>
    <t>(午前・午後・夜間時間帯)</t>
    <rPh sb="1" eb="3">
      <t>ゴゼン</t>
    </rPh>
    <rPh sb="4" eb="6">
      <t>ゴゴ</t>
    </rPh>
    <rPh sb="7" eb="9">
      <t>ヤカン</t>
    </rPh>
    <rPh sb="9" eb="11">
      <t>ジカン</t>
    </rPh>
    <rPh sb="11" eb="12">
      <t>タイ</t>
    </rPh>
    <phoneticPr fontId="1"/>
  </si>
  <si>
    <t>※ホールの時間帯は午前（9:00～13:00）、午後(13:00～17:00)、夜間(17:00～21:00)</t>
    <rPh sb="5" eb="7">
      <t>ジカン</t>
    </rPh>
    <rPh sb="7" eb="8">
      <t>タイ</t>
    </rPh>
    <rPh sb="9" eb="11">
      <t>ゴゼン</t>
    </rPh>
    <rPh sb="24" eb="26">
      <t>ゴゴ</t>
    </rPh>
    <rPh sb="40" eb="42">
      <t>ヤカン</t>
    </rPh>
    <phoneticPr fontId="1"/>
  </si>
  <si>
    <t>ホールの利用区分は、催事、準備または片付（催事料金の70%）、据置(催事料金の50%)となっています。催事が、12時等13時以前からであれば、午前からの催事にしてください。夜間の催事も同様です。</t>
    <rPh sb="4" eb="6">
      <t>リヨウ</t>
    </rPh>
    <rPh sb="6" eb="8">
      <t>クブン</t>
    </rPh>
    <rPh sb="10" eb="12">
      <t>サイジ</t>
    </rPh>
    <rPh sb="13" eb="15">
      <t>ジュンビ</t>
    </rPh>
    <rPh sb="18" eb="20">
      <t>カタヅケ</t>
    </rPh>
    <rPh sb="21" eb="23">
      <t>サイジ</t>
    </rPh>
    <rPh sb="23" eb="25">
      <t>リョウキン</t>
    </rPh>
    <rPh sb="31" eb="33">
      <t>スエオキ</t>
    </rPh>
    <rPh sb="34" eb="36">
      <t>サイジ</t>
    </rPh>
    <rPh sb="36" eb="38">
      <t>リョウキン</t>
    </rPh>
    <rPh sb="51" eb="53">
      <t>サイジ</t>
    </rPh>
    <rPh sb="57" eb="58">
      <t>ジ</t>
    </rPh>
    <rPh sb="58" eb="59">
      <t>トウ</t>
    </rPh>
    <rPh sb="61" eb="62">
      <t>ジ</t>
    </rPh>
    <rPh sb="62" eb="64">
      <t>イゼン</t>
    </rPh>
    <rPh sb="71" eb="73">
      <t>ゴゼン</t>
    </rPh>
    <rPh sb="76" eb="78">
      <t>サイジ</t>
    </rPh>
    <rPh sb="86" eb="88">
      <t>ヤカン</t>
    </rPh>
    <rPh sb="89" eb="91">
      <t>サイジ</t>
    </rPh>
    <rPh sb="92" eb="94">
      <t>ドウヨウ</t>
    </rPh>
    <phoneticPr fontId="1"/>
  </si>
  <si>
    <t>記入欄</t>
    <rPh sb="0" eb="3">
      <t>キニュウラン</t>
    </rPh>
    <phoneticPr fontId="1"/>
  </si>
  <si>
    <t>浜松市総合産業展示館</t>
    <rPh sb="0" eb="3">
      <t>ハママツシ</t>
    </rPh>
    <rPh sb="3" eb="10">
      <t>ソウゴウサンギョウテンジカン</t>
    </rPh>
    <phoneticPr fontId="1"/>
  </si>
  <si>
    <t>産展　二郎</t>
    <rPh sb="0" eb="1">
      <t>サンテン</t>
    </rPh>
    <rPh sb="2" eb="4">
      <t>ジロウ</t>
    </rPh>
    <phoneticPr fontId="1"/>
  </si>
  <si>
    <t>435-0007</t>
    <phoneticPr fontId="1"/>
  </si>
  <si>
    <t>浜松市流通元町20番2号</t>
    <rPh sb="0" eb="2">
      <t>ハママツシ</t>
    </rPh>
    <rPh sb="2" eb="6">
      <t>リュウツウモトマチ</t>
    </rPh>
    <rPh sb="8" eb="9">
      <t>バン</t>
    </rPh>
    <rPh sb="10" eb="11">
      <t>ゴウ</t>
    </rPh>
    <phoneticPr fontId="1"/>
  </si>
  <si>
    <t>９）</t>
  </si>
  <si>
    <t>８）</t>
  </si>
  <si>
    <t>７）</t>
  </si>
  <si>
    <t>６）</t>
  </si>
  <si>
    <t>５）</t>
  </si>
  <si>
    <t>４）</t>
  </si>
  <si>
    <t>7号会議室と8号会議室は同時ご利用が多いので、会議室の選択時に「7,8」を選択できます。</t>
    <rPh sb="0" eb="3">
      <t>ゴウカイギシツ</t>
    </rPh>
    <rPh sb="5" eb="6">
      <t>ゴウ</t>
    </rPh>
    <rPh sb="6" eb="9">
      <t>カイギシツ</t>
    </rPh>
    <rPh sb="10" eb="12">
      <t>ドウジ</t>
    </rPh>
    <rPh sb="15" eb="17">
      <t>リヨウ</t>
    </rPh>
    <rPh sb="16" eb="17">
      <t>オオ</t>
    </rPh>
    <rPh sb="22" eb="25">
      <t>カイギシツ</t>
    </rPh>
    <rPh sb="26" eb="28">
      <t>センタク</t>
    </rPh>
    <rPh sb="28" eb="29">
      <t>ジ</t>
    </rPh>
    <rPh sb="36" eb="38">
      <t>センタク</t>
    </rPh>
    <phoneticPr fontId="1"/>
  </si>
  <si>
    <t>１通の申込書には、３種類の利用日を入力できます。</t>
    <rPh sb="1" eb="2">
      <t>ツウ</t>
    </rPh>
    <rPh sb="3" eb="6">
      <t>モウシコミショ</t>
    </rPh>
    <rPh sb="10" eb="12">
      <t>シュルイ</t>
    </rPh>
    <rPh sb="17" eb="19">
      <t>ニュウリョク</t>
    </rPh>
    <phoneticPr fontId="1"/>
  </si>
  <si>
    <t>Ver.1.01</t>
    <phoneticPr fontId="1"/>
  </si>
  <si>
    <t>10:30</t>
    <phoneticPr fontId="1"/>
  </si>
  <si>
    <t>12</t>
    <phoneticPr fontId="1"/>
  </si>
  <si>
    <t>FAX: 053-422-1800
Email: yoyaku@santen.biz</t>
    <phoneticPr fontId="1"/>
  </si>
  <si>
    <r>
      <rPr>
        <sz val="9"/>
        <color theme="1"/>
        <rFont val="ＭＳ Ｐゴシック"/>
        <family val="3"/>
        <charset val="128"/>
        <scheme val="minor"/>
      </rPr>
      <t>減免申請書
(市主催のみ）</t>
    </r>
    <rPh sb="0" eb="1">
      <t>ゲンメン</t>
    </rPh>
    <rPh sb="1" eb="4">
      <t>シンセイショ</t>
    </rPh>
    <rPh sb="7" eb="8">
      <t>シ</t>
    </rPh>
    <rPh sb="8" eb="10">
      <t>シュサイ</t>
    </rPh>
    <phoneticPr fontId="1"/>
  </si>
  <si>
    <r>
      <t xml:space="preserve">イベント時間
</t>
    </r>
    <r>
      <rPr>
        <sz val="6"/>
        <color theme="1"/>
        <rFont val="ＭＳ Ｐゴシック"/>
        <family val="3"/>
        <charset val="128"/>
        <scheme val="minor"/>
      </rPr>
      <t>1F電子掲示板へ表示します</t>
    </r>
    <rPh sb="4" eb="5">
      <t>ジ</t>
    </rPh>
    <rPh sb="5" eb="6">
      <t>アイダ</t>
    </rPh>
    <rPh sb="9" eb="11">
      <t>デンシ</t>
    </rPh>
    <rPh sb="11" eb="14">
      <t>ケイジバン</t>
    </rPh>
    <rPh sb="15" eb="17">
      <t>ヒョウジ</t>
    </rPh>
    <phoneticPr fontId="1"/>
  </si>
  <si>
    <t>※利用時間と異なる時間表示を希望の場合入力</t>
    <rPh sb="1" eb="3">
      <t>リヨウ</t>
    </rPh>
    <rPh sb="3" eb="5">
      <t>ジカン</t>
    </rPh>
    <rPh sb="6" eb="7">
      <t>コト</t>
    </rPh>
    <rPh sb="9" eb="11">
      <t>ジカン</t>
    </rPh>
    <rPh sb="11" eb="13">
      <t>ヒョウジ</t>
    </rPh>
    <rPh sb="14" eb="16">
      <t>キボウ</t>
    </rPh>
    <rPh sb="17" eb="19">
      <t>バアイ</t>
    </rPh>
    <rPh sb="19" eb="2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</si>
</sst>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#&quot;円/個&quot;"/>
    <numFmt numFmtId="177" formatCode="###&quot;円/台&quot;"/>
    <numFmt numFmtId="178" formatCode="#,###&quot;円&quot;"/>
    <numFmt numFmtId="179" formatCode="###&quot;時&quot;"/>
    <numFmt numFmtId="180" formatCode="###&quot;月&quot;"/>
    <numFmt numFmtId="181" formatCode="###&quot;日&quot;"/>
    <numFmt numFmtId="182" formatCode="###&quot;号ホール&quot;"/>
    <numFmt numFmtId="183" formatCode="###&quot;年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uble">
        <color auto="1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quotePrefix="1" applyFont="1" applyBorder="1" applyAlignment="1">
      <alignment horizontal="left" vertical="center" shrinkToFit="1"/>
    </xf>
    <xf numFmtId="0" fontId="0" fillId="0" borderId="0" xfId="0" quotePrefix="1" applyAlignment="1">
      <alignment horizontal="left" vertical="center"/>
    </xf>
    <xf numFmtId="38" fontId="0" fillId="0" borderId="0" xfId="1" applyFont="1" applyFill="1" applyProtection="1">
      <alignment vertical="center"/>
    </xf>
    <xf numFmtId="0" fontId="0" fillId="0" borderId="1" xfId="0" applyBorder="1">
      <alignment vertical="center"/>
    </xf>
    <xf numFmtId="0" fontId="2" fillId="0" borderId="22" xfId="0" applyFont="1" applyBorder="1" applyAlignment="1">
      <alignment vertical="center" shrinkToFit="1"/>
    </xf>
    <xf numFmtId="38" fontId="0" fillId="0" borderId="0" xfId="1" applyFont="1" applyFill="1" applyBorder="1" applyProtection="1">
      <alignment vertical="center"/>
    </xf>
    <xf numFmtId="182" fontId="0" fillId="0" borderId="0" xfId="0" applyNumberFormat="1">
      <alignment vertical="center"/>
    </xf>
    <xf numFmtId="0" fontId="2" fillId="0" borderId="62" xfId="0" quotePrefix="1" applyFont="1" applyBorder="1" applyAlignment="1">
      <alignment horizontal="center" vertical="center" textRotation="255" shrinkToFit="1"/>
    </xf>
    <xf numFmtId="0" fontId="2" fillId="0" borderId="59" xfId="0" quotePrefix="1" applyFont="1" applyBorder="1" applyAlignment="1">
      <alignment horizontal="center" vertical="center" textRotation="255" shrinkToFit="1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/>
    </xf>
    <xf numFmtId="14" fontId="0" fillId="0" borderId="8" xfId="0" applyNumberFormat="1" applyBorder="1">
      <alignment vertical="center"/>
    </xf>
    <xf numFmtId="14" fontId="0" fillId="0" borderId="0" xfId="0" applyNumberFormat="1" applyAlignment="1">
      <alignment horizontal="center" vertical="center"/>
    </xf>
    <xf numFmtId="49" fontId="7" fillId="0" borderId="64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6" xfId="0" quotePrefix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quotePrefix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1" xfId="0" quotePrefix="1" applyBorder="1" applyAlignment="1">
      <alignment horizontal="left" vertical="center" shrinkToFit="1"/>
    </xf>
    <xf numFmtId="0" fontId="0" fillId="0" borderId="0" xfId="0" quotePrefix="1" applyAlignment="1">
      <alignment horizontal="left" vertical="center" shrinkToFit="1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3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vertical="center" shrinkToFit="1"/>
    </xf>
    <xf numFmtId="0" fontId="0" fillId="0" borderId="13" xfId="0" applyBorder="1">
      <alignment vertical="center"/>
    </xf>
    <xf numFmtId="0" fontId="2" fillId="0" borderId="0" xfId="0" quotePrefix="1" applyFont="1" applyAlignment="1">
      <alignment horizontal="left" vertical="center" shrinkToFit="1"/>
    </xf>
    <xf numFmtId="0" fontId="3" fillId="0" borderId="22" xfId="0" applyFont="1" applyBorder="1">
      <alignment vertical="center"/>
    </xf>
    <xf numFmtId="0" fontId="3" fillId="0" borderId="0" xfId="0" quotePrefix="1" applyFont="1" applyAlignment="1">
      <alignment horizontal="left" vertical="center" shrinkToFit="1"/>
    </xf>
    <xf numFmtId="38" fontId="16" fillId="0" borderId="1" xfId="1" applyFont="1" applyFill="1" applyBorder="1" applyAlignment="1" applyProtection="1">
      <alignment vertical="center"/>
    </xf>
    <xf numFmtId="0" fontId="0" fillId="0" borderId="10" xfId="0" applyBorder="1">
      <alignment vertical="center"/>
    </xf>
    <xf numFmtId="0" fontId="10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11" fillId="0" borderId="39" xfId="0" applyFont="1" applyBorder="1" applyAlignment="1">
      <alignment horizontal="right" vertical="center"/>
    </xf>
    <xf numFmtId="0" fontId="0" fillId="0" borderId="40" xfId="0" applyBorder="1">
      <alignment vertical="center"/>
    </xf>
    <xf numFmtId="0" fontId="2" fillId="0" borderId="39" xfId="0" quotePrefix="1" applyFont="1" applyBorder="1" applyAlignment="1">
      <alignment vertical="center" shrinkToFit="1"/>
    </xf>
    <xf numFmtId="0" fontId="0" fillId="0" borderId="43" xfId="0" applyBorder="1">
      <alignment vertical="center"/>
    </xf>
    <xf numFmtId="0" fontId="0" fillId="0" borderId="41" xfId="0" applyBorder="1">
      <alignment vertical="center"/>
    </xf>
    <xf numFmtId="0" fontId="0" fillId="0" borderId="44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8" fontId="15" fillId="0" borderId="0" xfId="1" applyFont="1" applyFill="1" applyBorder="1" applyAlignment="1" applyProtection="1">
      <alignment vertical="center"/>
    </xf>
    <xf numFmtId="38" fontId="15" fillId="0" borderId="1" xfId="1" applyFont="1" applyFill="1" applyBorder="1" applyAlignment="1" applyProtection="1">
      <alignment vertical="center"/>
    </xf>
    <xf numFmtId="0" fontId="0" fillId="0" borderId="52" xfId="0" applyBorder="1">
      <alignment vertical="center"/>
    </xf>
    <xf numFmtId="56" fontId="0" fillId="0" borderId="0" xfId="0" quotePrefix="1" applyNumberFormat="1" applyAlignment="1">
      <alignment horizontal="left"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quotePrefix="1" applyBorder="1" applyAlignment="1">
      <alignment horizontal="right" vertical="center"/>
    </xf>
    <xf numFmtId="0" fontId="0" fillId="0" borderId="3" xfId="0" quotePrefix="1" applyBorder="1" applyAlignment="1">
      <alignment horizontal="right" vertical="center"/>
    </xf>
    <xf numFmtId="56" fontId="0" fillId="0" borderId="3" xfId="0" quotePrefix="1" applyNumberFormat="1" applyBorder="1" applyAlignment="1">
      <alignment horizontal="right" vertical="center"/>
    </xf>
    <xf numFmtId="56" fontId="0" fillId="0" borderId="3" xfId="0" quotePrefix="1" applyNumberFormat="1" applyBorder="1" applyAlignment="1">
      <alignment horizontal="left" vertical="center"/>
    </xf>
    <xf numFmtId="0" fontId="0" fillId="0" borderId="3" xfId="0" quotePrefix="1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  <xf numFmtId="56" fontId="0" fillId="0" borderId="16" xfId="0" quotePrefix="1" applyNumberFormat="1" applyBorder="1" applyAlignment="1">
      <alignment horizontal="left" vertical="center"/>
    </xf>
    <xf numFmtId="0" fontId="0" fillId="0" borderId="17" xfId="0" quotePrefix="1" applyBorder="1" applyAlignment="1">
      <alignment horizontal="left" vertical="center"/>
    </xf>
    <xf numFmtId="56" fontId="0" fillId="0" borderId="30" xfId="0" quotePrefix="1" applyNumberFormat="1" applyBorder="1" applyAlignment="1">
      <alignment horizontal="left" vertical="center"/>
    </xf>
    <xf numFmtId="0" fontId="0" fillId="0" borderId="13" xfId="0" quotePrefix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38" fontId="0" fillId="0" borderId="6" xfId="1" applyFont="1" applyFill="1" applyBorder="1" applyProtection="1">
      <alignment vertical="center"/>
    </xf>
    <xf numFmtId="0" fontId="0" fillId="0" borderId="32" xfId="0" applyBorder="1">
      <alignment vertical="center"/>
    </xf>
    <xf numFmtId="38" fontId="0" fillId="0" borderId="0" xfId="1" applyFont="1" applyFill="1" applyAlignment="1" applyProtection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7" xfId="0" applyBorder="1">
      <alignment vertical="center"/>
    </xf>
    <xf numFmtId="38" fontId="0" fillId="0" borderId="8" xfId="1" applyFont="1" applyFill="1" applyBorder="1" applyProtection="1">
      <alignment vertical="center"/>
    </xf>
    <xf numFmtId="38" fontId="0" fillId="0" borderId="9" xfId="1" applyFont="1" applyFill="1" applyBorder="1" applyProtection="1">
      <alignment vertical="center"/>
    </xf>
    <xf numFmtId="0" fontId="0" fillId="0" borderId="24" xfId="0" applyBorder="1">
      <alignment vertical="center"/>
    </xf>
    <xf numFmtId="0" fontId="0" fillId="0" borderId="3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>
      <alignment vertical="center"/>
    </xf>
    <xf numFmtId="56" fontId="0" fillId="0" borderId="22" xfId="0" quotePrefix="1" applyNumberFormat="1" applyBorder="1" applyAlignment="1">
      <alignment horizontal="left" vertical="center"/>
    </xf>
    <xf numFmtId="56" fontId="0" fillId="0" borderId="32" xfId="0" quotePrefix="1" applyNumberFormat="1" applyBorder="1" applyAlignment="1">
      <alignment horizontal="left" vertical="center"/>
    </xf>
    <xf numFmtId="0" fontId="0" fillId="0" borderId="12" xfId="0" quotePrefix="1" applyBorder="1" applyAlignment="1">
      <alignment horizontal="left" vertical="center"/>
    </xf>
    <xf numFmtId="0" fontId="0" fillId="0" borderId="4" xfId="0" quotePrefix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2" xfId="0" quotePrefix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3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179" fontId="0" fillId="0" borderId="5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6" fontId="0" fillId="0" borderId="0" xfId="0" quotePrefix="1" applyNumberForma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6" fillId="0" borderId="0" xfId="0" quotePrefix="1" applyFont="1" applyAlignment="1">
      <alignment horizontal="right" vertical="top"/>
    </xf>
    <xf numFmtId="0" fontId="2" fillId="0" borderId="5" xfId="0" quotePrefix="1" applyFont="1" applyBorder="1" applyAlignment="1">
      <alignment horizontal="left" vertical="center" shrinkToFit="1"/>
    </xf>
    <xf numFmtId="0" fontId="0" fillId="2" borderId="76" xfId="0" applyFill="1" applyBorder="1" applyAlignment="1" applyProtection="1">
      <alignment horizontal="center" vertical="center"/>
      <protection locked="0"/>
    </xf>
    <xf numFmtId="14" fontId="0" fillId="2" borderId="77" xfId="0" applyNumberFormat="1" applyFill="1" applyBorder="1" applyAlignment="1" applyProtection="1">
      <alignment horizontal="center" vertical="center"/>
      <protection locked="0"/>
    </xf>
    <xf numFmtId="0" fontId="19" fillId="2" borderId="66" xfId="0" applyFont="1" applyFill="1" applyBorder="1" applyAlignment="1" applyProtection="1">
      <alignment horizontal="center" vertical="center"/>
      <protection locked="0"/>
    </xf>
    <xf numFmtId="0" fontId="19" fillId="2" borderId="67" xfId="0" applyFont="1" applyFill="1" applyBorder="1" applyAlignment="1" applyProtection="1">
      <alignment horizontal="center" vertical="center"/>
      <protection locked="0"/>
    </xf>
    <xf numFmtId="0" fontId="18" fillId="2" borderId="74" xfId="0" quotePrefix="1" applyFont="1" applyFill="1" applyBorder="1" applyAlignment="1" applyProtection="1">
      <alignment horizontal="center" vertical="center"/>
      <protection locked="0"/>
    </xf>
    <xf numFmtId="0" fontId="18" fillId="2" borderId="75" xfId="0" quotePrefix="1" applyFont="1" applyFill="1" applyBorder="1" applyAlignment="1" applyProtection="1">
      <alignment horizontal="center" vertical="center"/>
      <protection locked="0"/>
    </xf>
    <xf numFmtId="0" fontId="0" fillId="2" borderId="72" xfId="0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 vertical="center" shrinkToFit="1"/>
      <protection locked="0"/>
    </xf>
    <xf numFmtId="0" fontId="3" fillId="2" borderId="73" xfId="0" quotePrefix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14" fontId="0" fillId="0" borderId="0" xfId="0" quotePrefix="1" applyNumberFormat="1" applyAlignment="1">
      <alignment horizontal="left" vertical="center" shrinkToFit="1"/>
    </xf>
    <xf numFmtId="0" fontId="2" fillId="0" borderId="17" xfId="0" quotePrefix="1" applyFon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quotePrefix="1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quotePrefix="1" applyBorder="1" applyAlignment="1">
      <alignment horizontal="left" vertical="center" shrinkToFit="1"/>
    </xf>
    <xf numFmtId="49" fontId="7" fillId="2" borderId="59" xfId="0" applyNumberFormat="1" applyFont="1" applyFill="1" applyBorder="1" applyAlignment="1" applyProtection="1">
      <alignment horizontal="center" vertical="center"/>
      <protection locked="0"/>
    </xf>
    <xf numFmtId="49" fontId="7" fillId="2" borderId="6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9" fontId="6" fillId="2" borderId="65" xfId="0" applyNumberFormat="1" applyFont="1" applyFill="1" applyBorder="1" applyAlignment="1" applyProtection="1">
      <alignment horizontal="center" vertical="center"/>
      <protection locked="0"/>
    </xf>
    <xf numFmtId="49" fontId="6" fillId="2" borderId="78" xfId="0" applyNumberFormat="1" applyFont="1" applyFill="1" applyBorder="1" applyAlignment="1" applyProtection="1">
      <alignment horizontal="center" vertical="center"/>
      <protection locked="0"/>
    </xf>
    <xf numFmtId="49" fontId="6" fillId="2" borderId="79" xfId="0" applyNumberFormat="1" applyFont="1" applyFill="1" applyBorder="1" applyAlignment="1" applyProtection="1">
      <alignment horizontal="center" vertical="center"/>
      <protection locked="0"/>
    </xf>
    <xf numFmtId="179" fontId="0" fillId="2" borderId="73" xfId="0" applyNumberFormat="1" applyFill="1" applyBorder="1" applyAlignment="1" applyProtection="1">
      <alignment horizontal="center" vertical="center" shrinkToFit="1"/>
      <protection locked="0"/>
    </xf>
    <xf numFmtId="179" fontId="0" fillId="2" borderId="72" xfId="0" applyNumberFormat="1" applyFill="1" applyBorder="1" applyAlignment="1" applyProtection="1">
      <alignment horizontal="center" vertical="center" shrinkToFit="1"/>
      <protection locked="0"/>
    </xf>
    <xf numFmtId="0" fontId="2" fillId="0" borderId="0" xfId="0" quotePrefix="1" applyFont="1" applyAlignment="1">
      <alignment horizontal="center" vertical="center" shrinkToFit="1"/>
    </xf>
    <xf numFmtId="0" fontId="3" fillId="0" borderId="41" xfId="0" quotePrefix="1" applyFont="1" applyBorder="1" applyAlignment="1">
      <alignment horizontal="left" vertical="center" shrinkToFit="1"/>
    </xf>
    <xf numFmtId="0" fontId="3" fillId="0" borderId="42" xfId="0" quotePrefix="1" applyFont="1" applyBorder="1" applyAlignment="1">
      <alignment horizontal="left" vertical="center" shrinkToFit="1"/>
    </xf>
    <xf numFmtId="0" fontId="0" fillId="2" borderId="72" xfId="0" applyFill="1" applyBorder="1" applyAlignment="1" applyProtection="1">
      <alignment horizontal="center" vertical="center" shrinkToFit="1"/>
      <protection locked="0"/>
    </xf>
    <xf numFmtId="0" fontId="0" fillId="2" borderId="73" xfId="0" applyFill="1" applyBorder="1" applyAlignment="1" applyProtection="1">
      <alignment horizontal="center" vertical="center" shrinkToFit="1"/>
      <protection locked="0"/>
    </xf>
    <xf numFmtId="177" fontId="3" fillId="0" borderId="0" xfId="0" quotePrefix="1" applyNumberFormat="1" applyFont="1" applyAlignment="1">
      <alignment horizontal="right" vertical="center" shrinkToFit="1"/>
    </xf>
    <xf numFmtId="177" fontId="0" fillId="0" borderId="32" xfId="0" applyNumberFormat="1" applyBorder="1" applyAlignment="1">
      <alignment horizontal="right" vertical="center" shrinkToFit="1"/>
    </xf>
    <xf numFmtId="0" fontId="10" fillId="0" borderId="0" xfId="0" quotePrefix="1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1" fillId="0" borderId="32" xfId="0" applyFont="1" applyBorder="1" applyAlignment="1">
      <alignment vertical="center" shrinkToFit="1"/>
    </xf>
    <xf numFmtId="178" fontId="3" fillId="0" borderId="0" xfId="0" quotePrefix="1" applyNumberFormat="1" applyFont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29" xfId="0" quotePrefix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quotePrefix="1" applyFont="1" applyAlignment="1">
      <alignment horizontal="left" vertical="center" shrinkToFit="1"/>
    </xf>
    <xf numFmtId="0" fontId="2" fillId="0" borderId="6" xfId="0" quotePrefix="1" applyFont="1" applyBorder="1" applyAlignment="1">
      <alignment horizontal="left" vertical="center" shrinkToFit="1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3" fillId="0" borderId="60" xfId="0" quotePrefix="1" applyNumberFormat="1" applyFont="1" applyBorder="1" applyAlignment="1" applyProtection="1">
      <alignment horizontal="left" vertical="center" shrinkToFit="1"/>
      <protection locked="0"/>
    </xf>
    <xf numFmtId="49" fontId="3" fillId="0" borderId="60" xfId="0" applyNumberFormat="1" applyFont="1" applyBorder="1" applyAlignment="1" applyProtection="1">
      <alignment horizontal="left" vertical="center" shrinkToFit="1"/>
      <protection locked="0"/>
    </xf>
    <xf numFmtId="49" fontId="3" fillId="0" borderId="26" xfId="0" applyNumberFormat="1" applyFont="1" applyBorder="1" applyAlignment="1" applyProtection="1">
      <alignment horizontal="left" vertical="center" shrinkToFit="1"/>
      <protection locked="0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79" fontId="0" fillId="2" borderId="72" xfId="0" applyNumberFormat="1" applyFill="1" applyBorder="1" applyAlignment="1" applyProtection="1">
      <alignment horizontal="center" vertical="center"/>
      <protection locked="0"/>
    </xf>
    <xf numFmtId="179" fontId="16" fillId="2" borderId="72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49" fontId="6" fillId="2" borderId="62" xfId="0" quotePrefix="1" applyNumberFormat="1" applyFont="1" applyFill="1" applyBorder="1" applyAlignment="1" applyProtection="1">
      <alignment horizontal="left" vertical="center"/>
      <protection locked="0"/>
    </xf>
    <xf numFmtId="49" fontId="7" fillId="2" borderId="54" xfId="0" applyNumberFormat="1" applyFont="1" applyFill="1" applyBorder="1" applyAlignment="1" applyProtection="1">
      <alignment horizontal="left" vertical="center"/>
      <protection locked="0"/>
    </xf>
    <xf numFmtId="49" fontId="7" fillId="2" borderId="63" xfId="0" applyNumberFormat="1" applyFont="1" applyFill="1" applyBorder="1" applyAlignment="1" applyProtection="1">
      <alignment horizontal="left" vertical="center"/>
      <protection locked="0"/>
    </xf>
    <xf numFmtId="49" fontId="7" fillId="2" borderId="57" xfId="0" applyNumberFormat="1" applyFont="1" applyFill="1" applyBorder="1" applyAlignment="1" applyProtection="1">
      <alignment horizontal="left" vertical="center"/>
      <protection locked="0"/>
    </xf>
    <xf numFmtId="49" fontId="7" fillId="2" borderId="15" xfId="0" applyNumberFormat="1" applyFont="1" applyFill="1" applyBorder="1" applyAlignment="1" applyProtection="1">
      <alignment horizontal="left" vertical="center"/>
      <protection locked="0"/>
    </xf>
    <xf numFmtId="49" fontId="7" fillId="2" borderId="58" xfId="0" applyNumberFormat="1" applyFont="1" applyFill="1" applyBorder="1" applyAlignment="1" applyProtection="1">
      <alignment horizontal="left" vertical="center"/>
      <protection locked="0"/>
    </xf>
    <xf numFmtId="0" fontId="0" fillId="0" borderId="53" xfId="0" quotePrefix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6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7" fillId="2" borderId="17" xfId="0" applyNumberFormat="1" applyFont="1" applyFill="1" applyBorder="1" applyAlignment="1" applyProtection="1">
      <alignment horizontal="left" vertical="center"/>
      <protection locked="0"/>
    </xf>
    <xf numFmtId="49" fontId="7" fillId="2" borderId="18" xfId="0" applyNumberFormat="1" applyFont="1" applyFill="1" applyBorder="1" applyAlignment="1" applyProtection="1">
      <alignment horizontal="left" vertical="center"/>
      <protection locked="0"/>
    </xf>
    <xf numFmtId="49" fontId="7" fillId="2" borderId="20" xfId="0" applyNumberFormat="1" applyFont="1" applyFill="1" applyBorder="1" applyAlignment="1" applyProtection="1">
      <alignment horizontal="left" vertical="center"/>
      <protection locked="0"/>
    </xf>
    <xf numFmtId="49" fontId="7" fillId="2" borderId="8" xfId="0" applyNumberFormat="1" applyFont="1" applyFill="1" applyBorder="1" applyAlignment="1" applyProtection="1">
      <alignment horizontal="left" vertical="center"/>
      <protection locked="0"/>
    </xf>
    <xf numFmtId="49" fontId="7" fillId="2" borderId="9" xfId="0" applyNumberFormat="1" applyFont="1" applyFill="1" applyBorder="1" applyAlignment="1" applyProtection="1">
      <alignment horizontal="left" vertical="center"/>
      <protection locked="0"/>
    </xf>
    <xf numFmtId="49" fontId="7" fillId="2" borderId="59" xfId="0" quotePrefix="1" applyNumberFormat="1" applyFont="1" applyFill="1" applyBorder="1" applyAlignment="1" applyProtection="1">
      <alignment horizontal="left" vertical="center"/>
      <protection locked="0"/>
    </xf>
    <xf numFmtId="49" fontId="7" fillId="2" borderId="60" xfId="0" applyNumberFormat="1" applyFont="1" applyFill="1" applyBorder="1" applyAlignment="1" applyProtection="1">
      <alignment horizontal="left" vertical="center"/>
      <protection locked="0"/>
    </xf>
    <xf numFmtId="49" fontId="7" fillId="2" borderId="61" xfId="0" applyNumberFormat="1" applyFont="1" applyFill="1" applyBorder="1" applyAlignment="1" applyProtection="1">
      <alignment horizontal="left" vertical="center"/>
      <protection locked="0"/>
    </xf>
    <xf numFmtId="0" fontId="0" fillId="0" borderId="22" xfId="0" quotePrefix="1" applyBorder="1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0" fillId="0" borderId="32" xfId="0" quotePrefix="1" applyBorder="1" applyAlignment="1">
      <alignment horizontal="right" vertical="center"/>
    </xf>
    <xf numFmtId="0" fontId="9" fillId="0" borderId="24" xfId="0" quotePrefix="1" applyFont="1" applyBorder="1" applyAlignment="1">
      <alignment horizontal="left" vertical="top"/>
    </xf>
    <xf numFmtId="0" fontId="9" fillId="0" borderId="0" xfId="0" quotePrefix="1" applyFont="1" applyAlignment="1">
      <alignment horizontal="left" vertical="top"/>
    </xf>
    <xf numFmtId="0" fontId="6" fillId="0" borderId="0" xfId="0" quotePrefix="1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left" vertical="center"/>
      <protection locked="0"/>
    </xf>
    <xf numFmtId="183" fontId="0" fillId="2" borderId="72" xfId="0" applyNumberFormat="1" applyFill="1" applyBorder="1" applyAlignment="1" applyProtection="1">
      <alignment horizontal="center" vertical="center"/>
      <protection locked="0"/>
    </xf>
    <xf numFmtId="180" fontId="0" fillId="2" borderId="72" xfId="0" applyNumberFormat="1" applyFill="1" applyBorder="1" applyAlignment="1" applyProtection="1">
      <alignment horizontal="center" vertical="center"/>
      <protection locked="0"/>
    </xf>
    <xf numFmtId="181" fontId="0" fillId="2" borderId="72" xfId="0" applyNumberForma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52" xfId="0" quotePrefix="1" applyBorder="1" applyAlignment="1">
      <alignment horizontal="left" vertical="center"/>
    </xf>
    <xf numFmtId="0" fontId="0" fillId="0" borderId="24" xfId="0" quotePrefix="1" applyBorder="1" applyAlignment="1">
      <alignment horizontal="left" vertical="center"/>
    </xf>
    <xf numFmtId="0" fontId="0" fillId="0" borderId="13" xfId="0" quotePrefix="1" applyBorder="1" applyAlignment="1">
      <alignment horizontal="center" vertical="center" textRotation="255"/>
    </xf>
    <xf numFmtId="0" fontId="0" fillId="0" borderId="14" xfId="0" quotePrefix="1" applyBorder="1" applyAlignment="1">
      <alignment horizontal="center" vertical="center" textRotation="255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 shrinkToFit="1"/>
    </xf>
    <xf numFmtId="176" fontId="0" fillId="0" borderId="32" xfId="0" applyNumberFormat="1" applyBorder="1" applyAlignment="1">
      <alignment horizontal="right" vertical="center" shrinkToFit="1"/>
    </xf>
    <xf numFmtId="0" fontId="0" fillId="2" borderId="80" xfId="0" applyFill="1" applyBorder="1" applyAlignment="1" applyProtection="1">
      <alignment horizontal="left" vertical="center"/>
      <protection locked="0"/>
    </xf>
    <xf numFmtId="0" fontId="0" fillId="2" borderId="81" xfId="0" applyFill="1" applyBorder="1" applyAlignment="1" applyProtection="1">
      <alignment horizontal="left" vertical="center"/>
      <protection locked="0"/>
    </xf>
    <xf numFmtId="0" fontId="0" fillId="2" borderId="82" xfId="0" applyFill="1" applyBorder="1" applyAlignment="1" applyProtection="1">
      <alignment horizontal="left" vertical="center"/>
      <protection locked="0"/>
    </xf>
    <xf numFmtId="49" fontId="0" fillId="2" borderId="70" xfId="0" quotePrefix="1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7" xfId="0" applyNumberFormat="1" applyFill="1" applyBorder="1" applyAlignment="1" applyProtection="1">
      <alignment horizontal="center" vertical="center"/>
      <protection locked="0"/>
    </xf>
    <xf numFmtId="49" fontId="0" fillId="2" borderId="71" xfId="0" quotePrefix="1" applyNumberFormat="1" applyFill="1" applyBorder="1" applyAlignment="1" applyProtection="1">
      <alignment horizontal="center" vertical="center"/>
      <protection locked="0"/>
    </xf>
    <xf numFmtId="49" fontId="0" fillId="2" borderId="60" xfId="0" applyNumberFormat="1" applyFill="1" applyBorder="1" applyAlignment="1" applyProtection="1">
      <alignment horizontal="center" vertical="center"/>
      <protection locked="0"/>
    </xf>
    <xf numFmtId="49" fontId="0" fillId="2" borderId="26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55" xfId="0" applyFont="1" applyBorder="1" applyAlignment="1">
      <alignment horizontal="left" vertical="center" wrapText="1"/>
    </xf>
    <xf numFmtId="0" fontId="11" fillId="0" borderId="68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quotePrefix="1" applyFont="1" applyAlignment="1">
      <alignment horizontal="left" vertical="center" shrinkToFit="1"/>
    </xf>
    <xf numFmtId="0" fontId="16" fillId="0" borderId="0" xfId="0" quotePrefix="1" applyFont="1" applyAlignment="1">
      <alignment horizontal="left" vertical="center" shrinkToFit="1"/>
    </xf>
    <xf numFmtId="0" fontId="16" fillId="0" borderId="6" xfId="0" quotePrefix="1" applyFont="1" applyBorder="1" applyAlignment="1">
      <alignment horizontal="left" vertical="center" shrinkToFit="1"/>
    </xf>
    <xf numFmtId="0" fontId="0" fillId="0" borderId="0" xfId="0" quotePrefix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</dxf>
    <dxf>
      <fill>
        <patternFill>
          <bgColor theme="1"/>
        </patternFill>
      </fill>
    </dxf>
    <dxf>
      <font>
        <color theme="1"/>
      </font>
    </dxf>
    <dxf>
      <fill>
        <patternFill>
          <bgColor theme="1"/>
        </patternFill>
      </fill>
    </dxf>
    <dxf>
      <font>
        <color theme="1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</dxf>
    <dxf>
      <fill>
        <patternFill>
          <bgColor theme="1"/>
        </patternFill>
      </fill>
    </dxf>
    <dxf>
      <font>
        <color theme="1"/>
      </font>
    </dxf>
    <dxf>
      <fill>
        <patternFill>
          <bgColor theme="1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114301</xdr:colOff>
      <xdr:row>0</xdr:row>
      <xdr:rowOff>485775</xdr:rowOff>
    </xdr:from>
    <xdr:to>
      <xdr:col>18</xdr:col>
      <xdr:colOff>485776</xdr:colOff>
      <xdr:row>1</xdr:row>
      <xdr:rowOff>219075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848351" y="485775"/>
          <a:ext cx="11620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色部は選択入力</a:t>
          </a:r>
        </a:p>
      </xdr:txBody>
    </xdr:sp>
    <xdr:clientData/>
  </xdr:twoCellAnchor>
  <xdr:twoCellAnchor>
    <xdr:from>
      <xdr:col>12</xdr:col>
      <xdr:colOff>219076</xdr:colOff>
      <xdr:row>0</xdr:row>
      <xdr:rowOff>485775</xdr:rowOff>
    </xdr:from>
    <xdr:to>
      <xdr:col>14</xdr:col>
      <xdr:colOff>180976</xdr:colOff>
      <xdr:row>1</xdr:row>
      <xdr:rowOff>219075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438651" y="485775"/>
          <a:ext cx="11620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色部に入力可</a:t>
          </a:r>
        </a:p>
      </xdr:txBody>
    </xdr:sp>
    <xdr:clientData/>
  </xdr:twoCellAnchor>
  <xdr:twoCellAnchor>
    <xdr:from>
      <xdr:col>1</xdr:col>
      <xdr:colOff>7470</xdr:colOff>
      <xdr:row>48</xdr:row>
      <xdr:rowOff>34912</xdr:rowOff>
    </xdr:from>
    <xdr:to>
      <xdr:col>5</xdr:col>
      <xdr:colOff>238125</xdr:colOff>
      <xdr:row>55</xdr:row>
      <xdr:rowOff>161254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145" y="9693262"/>
          <a:ext cx="1449855" cy="136459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276412</xdr:colOff>
      <xdr:row>48</xdr:row>
      <xdr:rowOff>21086</xdr:rowOff>
    </xdr:from>
    <xdr:to>
      <xdr:col>5</xdr:col>
      <xdr:colOff>201706</xdr:colOff>
      <xdr:row>51</xdr:row>
      <xdr:rowOff>29882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6177" y="9366792"/>
          <a:ext cx="1016000" cy="56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受付印</a:t>
          </a:r>
          <a:endParaRPr kumimoji="1" lang="en-US" altLang="ja-JP" sz="1100"/>
        </a:p>
        <a:p>
          <a:r>
            <a:rPr kumimoji="1" lang="ja-JP" altLang="en-US" sz="1100"/>
            <a:t>産業展示館</a:t>
          </a:r>
          <a:endParaRPr kumimoji="1" lang="en-US" altLang="ja-JP" sz="1100"/>
        </a:p>
      </xdr:txBody>
    </xdr:sp>
    <xdr:clientData/>
  </xdr:twoCellAnchor>
  <xdr:twoCellAnchor>
    <xdr:from>
      <xdr:col>5</xdr:col>
      <xdr:colOff>482166</xdr:colOff>
      <xdr:row>49</xdr:row>
      <xdr:rowOff>8659</xdr:rowOff>
    </xdr:from>
    <xdr:to>
      <xdr:col>10</xdr:col>
      <xdr:colOff>811068</xdr:colOff>
      <xdr:row>54</xdr:row>
      <xdr:rowOff>37233</xdr:rowOff>
    </xdr:to>
    <xdr:grpSp>
      <xdr:nvGrpSpPr>
        <xdr:cNvPr id="4" name="グループ化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768041" y="9857509"/>
          <a:ext cx="2043402" cy="904874"/>
          <a:chOff x="1941513" y="9609138"/>
          <a:chExt cx="2035442" cy="923925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957389" y="9609138"/>
            <a:ext cx="688975" cy="241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館　長</a:t>
            </a:r>
            <a:endParaRPr kumimoji="1" lang="en-US" altLang="ja-JP" sz="1100"/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1941513" y="9628188"/>
            <a:ext cx="1986367" cy="904875"/>
            <a:chOff x="1941513" y="9628188"/>
            <a:chExt cx="1986367" cy="904875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=""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1941513" y="9853613"/>
              <a:ext cx="663575" cy="67945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=""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1941513" y="9628188"/>
              <a:ext cx="663575" cy="2254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=""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>
              <a:off x="2600326" y="9853613"/>
              <a:ext cx="663575" cy="67945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="" xmlns:a16="http://schemas.microsoft.com/office/drawing/2014/main" id="{00000000-0008-0000-0100-00000C000000}"/>
                </a:ext>
              </a:extLst>
            </xdr:cNvPr>
            <xdr:cNvSpPr/>
          </xdr:nvSpPr>
          <xdr:spPr>
            <a:xfrm>
              <a:off x="2600326" y="9628188"/>
              <a:ext cx="663575" cy="2254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正方形/長方形 12">
              <a:extLst>
                <a:ext uri="{FF2B5EF4-FFF2-40B4-BE49-F238E27FC236}">
                  <a16:creationId xmlns="" xmlns:a16="http://schemas.microsoft.com/office/drawing/2014/main" id="{00000000-0008-0000-0100-00000D000000}"/>
                </a:ext>
              </a:extLst>
            </xdr:cNvPr>
            <xdr:cNvSpPr/>
          </xdr:nvSpPr>
          <xdr:spPr>
            <a:xfrm>
              <a:off x="3264305" y="9853613"/>
              <a:ext cx="663575" cy="67945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="" xmlns:a16="http://schemas.microsoft.com/office/drawing/2014/main" id="{00000000-0008-0000-0100-00000E000000}"/>
                </a:ext>
              </a:extLst>
            </xdr:cNvPr>
            <xdr:cNvSpPr/>
          </xdr:nvSpPr>
          <xdr:spPr>
            <a:xfrm>
              <a:off x="3263461" y="9628188"/>
              <a:ext cx="663575" cy="2254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2616201" y="9609138"/>
            <a:ext cx="688975" cy="241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処理者</a:t>
            </a:r>
            <a:endParaRPr kumimoji="1" lang="en-US" altLang="ja-JP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3287980" y="9609138"/>
            <a:ext cx="688975" cy="241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受付者</a:t>
            </a:r>
            <a:endParaRPr kumimoji="1" lang="en-US" altLang="ja-JP" sz="1100"/>
          </a:p>
        </xdr:txBody>
      </xdr:sp>
    </xdr:grpSp>
    <xdr:clientData/>
  </xdr:twoCellAnchor>
  <xdr:twoCellAnchor>
    <xdr:from>
      <xdr:col>12</xdr:col>
      <xdr:colOff>9525</xdr:colOff>
      <xdr:row>1</xdr:row>
      <xdr:rowOff>28575</xdr:rowOff>
    </xdr:from>
    <xdr:to>
      <xdr:col>12</xdr:col>
      <xdr:colOff>247650</xdr:colOff>
      <xdr:row>1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>
        <a:xfrm>
          <a:off x="4229100" y="533400"/>
          <a:ext cx="238125" cy="16192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</xdr:row>
      <xdr:rowOff>28575</xdr:rowOff>
    </xdr:from>
    <xdr:to>
      <xdr:col>16</xdr:col>
      <xdr:colOff>171450</xdr:colOff>
      <xdr:row>1</xdr:row>
      <xdr:rowOff>190500</xdr:rowOff>
    </xdr:to>
    <xdr:sp macro="" textlink="">
      <xdr:nvSpPr>
        <xdr:cNvPr id="19" name="正方形/長方形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/>
      </xdr:nvSpPr>
      <xdr:spPr>
        <a:xfrm>
          <a:off x="5667375" y="533400"/>
          <a:ext cx="238125" cy="16192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114301</xdr:colOff>
      <xdr:row>0</xdr:row>
      <xdr:rowOff>485775</xdr:rowOff>
    </xdr:from>
    <xdr:to>
      <xdr:col>18</xdr:col>
      <xdr:colOff>485776</xdr:colOff>
      <xdr:row>1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848351" y="485775"/>
          <a:ext cx="11620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色部は選択入力</a:t>
          </a:r>
        </a:p>
      </xdr:txBody>
    </xdr:sp>
    <xdr:clientData/>
  </xdr:twoCellAnchor>
  <xdr:twoCellAnchor>
    <xdr:from>
      <xdr:col>12</xdr:col>
      <xdr:colOff>219076</xdr:colOff>
      <xdr:row>0</xdr:row>
      <xdr:rowOff>485775</xdr:rowOff>
    </xdr:from>
    <xdr:to>
      <xdr:col>14</xdr:col>
      <xdr:colOff>180976</xdr:colOff>
      <xdr:row>1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438651" y="485775"/>
          <a:ext cx="11620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色部に入力可</a:t>
          </a:r>
        </a:p>
      </xdr:txBody>
    </xdr:sp>
    <xdr:clientData/>
  </xdr:twoCellAnchor>
  <xdr:twoCellAnchor>
    <xdr:from>
      <xdr:col>1</xdr:col>
      <xdr:colOff>7470</xdr:colOff>
      <xdr:row>48</xdr:row>
      <xdr:rowOff>34912</xdr:rowOff>
    </xdr:from>
    <xdr:to>
      <xdr:col>5</xdr:col>
      <xdr:colOff>238125</xdr:colOff>
      <xdr:row>55</xdr:row>
      <xdr:rowOff>161254</xdr:rowOff>
    </xdr:to>
    <xdr:sp macro="" textlink="">
      <xdr:nvSpPr>
        <xdr:cNvPr id="4" name="円/楕円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145" y="9693262"/>
          <a:ext cx="1449855" cy="136459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276412</xdr:colOff>
      <xdr:row>48</xdr:row>
      <xdr:rowOff>21086</xdr:rowOff>
    </xdr:from>
    <xdr:to>
      <xdr:col>5</xdr:col>
      <xdr:colOff>201706</xdr:colOff>
      <xdr:row>51</xdr:row>
      <xdr:rowOff>29882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3087" y="9679436"/>
          <a:ext cx="1144494" cy="561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受付印</a:t>
          </a:r>
          <a:endParaRPr kumimoji="1" lang="en-US" altLang="ja-JP" sz="1100"/>
        </a:p>
        <a:p>
          <a:r>
            <a:rPr kumimoji="1" lang="ja-JP" altLang="en-US" sz="1100"/>
            <a:t>産業展示館</a:t>
          </a:r>
          <a:endParaRPr kumimoji="1" lang="en-US" altLang="ja-JP" sz="1100"/>
        </a:p>
      </xdr:txBody>
    </xdr:sp>
    <xdr:clientData/>
  </xdr:twoCellAnchor>
  <xdr:twoCellAnchor>
    <xdr:from>
      <xdr:col>5</xdr:col>
      <xdr:colOff>482166</xdr:colOff>
      <xdr:row>49</xdr:row>
      <xdr:rowOff>8659</xdr:rowOff>
    </xdr:from>
    <xdr:to>
      <xdr:col>10</xdr:col>
      <xdr:colOff>811068</xdr:colOff>
      <xdr:row>54</xdr:row>
      <xdr:rowOff>37233</xdr:rowOff>
    </xdr:to>
    <xdr:grpSp>
      <xdr:nvGrpSpPr>
        <xdr:cNvPr id="6" name="グループ化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768041" y="9857509"/>
          <a:ext cx="2043402" cy="904874"/>
          <a:chOff x="1941513" y="9609138"/>
          <a:chExt cx="2035442" cy="923925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957389" y="9609138"/>
            <a:ext cx="688975" cy="241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館　長</a:t>
            </a:r>
            <a:endParaRPr kumimoji="1" lang="en-US" altLang="ja-JP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1941513" y="9628188"/>
            <a:ext cx="1986367" cy="904875"/>
            <a:chOff x="1941513" y="9628188"/>
            <a:chExt cx="1986367" cy="904875"/>
          </a:xfrm>
        </xdr:grpSpPr>
        <xdr:sp macro="" textlink="">
          <xdr:nvSpPr>
            <xdr:cNvPr id="11" name="正方形/長方形 10">
              <a:extLst>
                <a:ext uri="{FF2B5EF4-FFF2-40B4-BE49-F238E27FC236}">
                  <a16:creationId xmlns=""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1941513" y="9853613"/>
              <a:ext cx="663575" cy="67945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=""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1941513" y="9628188"/>
              <a:ext cx="663575" cy="2254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正方形/長方形 12">
              <a:extLst>
                <a:ext uri="{FF2B5EF4-FFF2-40B4-BE49-F238E27FC236}">
                  <a16:creationId xmlns=""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>
              <a:off x="2600326" y="9853613"/>
              <a:ext cx="663575" cy="67945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="" xmlns:a16="http://schemas.microsoft.com/office/drawing/2014/main" id="{00000000-0008-0000-0100-00000C000000}"/>
                </a:ext>
              </a:extLst>
            </xdr:cNvPr>
            <xdr:cNvSpPr/>
          </xdr:nvSpPr>
          <xdr:spPr>
            <a:xfrm>
              <a:off x="2600326" y="9628188"/>
              <a:ext cx="663575" cy="2254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5" name="正方形/長方形 14">
              <a:extLst>
                <a:ext uri="{FF2B5EF4-FFF2-40B4-BE49-F238E27FC236}">
                  <a16:creationId xmlns="" xmlns:a16="http://schemas.microsoft.com/office/drawing/2014/main" id="{00000000-0008-0000-0100-00000D000000}"/>
                </a:ext>
              </a:extLst>
            </xdr:cNvPr>
            <xdr:cNvSpPr/>
          </xdr:nvSpPr>
          <xdr:spPr>
            <a:xfrm>
              <a:off x="3264305" y="9853613"/>
              <a:ext cx="663575" cy="67945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正方形/長方形 15">
              <a:extLst>
                <a:ext uri="{FF2B5EF4-FFF2-40B4-BE49-F238E27FC236}">
                  <a16:creationId xmlns="" xmlns:a16="http://schemas.microsoft.com/office/drawing/2014/main" id="{00000000-0008-0000-0100-00000E000000}"/>
                </a:ext>
              </a:extLst>
            </xdr:cNvPr>
            <xdr:cNvSpPr/>
          </xdr:nvSpPr>
          <xdr:spPr>
            <a:xfrm>
              <a:off x="3263461" y="9628188"/>
              <a:ext cx="663575" cy="2254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2616201" y="9609138"/>
            <a:ext cx="688975" cy="241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処理者</a:t>
            </a:r>
            <a:endParaRPr kumimoji="1" lang="en-US" altLang="ja-JP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3287980" y="9609138"/>
            <a:ext cx="688975" cy="241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受付者</a:t>
            </a:r>
            <a:endParaRPr kumimoji="1" lang="en-US" altLang="ja-JP" sz="1100"/>
          </a:p>
        </xdr:txBody>
      </xdr:sp>
    </xdr:grpSp>
    <xdr:clientData/>
  </xdr:twoCellAnchor>
  <xdr:twoCellAnchor>
    <xdr:from>
      <xdr:col>12</xdr:col>
      <xdr:colOff>9525</xdr:colOff>
      <xdr:row>1</xdr:row>
      <xdr:rowOff>28575</xdr:rowOff>
    </xdr:from>
    <xdr:to>
      <xdr:col>12</xdr:col>
      <xdr:colOff>247650</xdr:colOff>
      <xdr:row>1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>
        <a:xfrm>
          <a:off x="4229100" y="533400"/>
          <a:ext cx="238125" cy="16192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</xdr:row>
      <xdr:rowOff>28575</xdr:rowOff>
    </xdr:from>
    <xdr:to>
      <xdr:col>16</xdr:col>
      <xdr:colOff>171450</xdr:colOff>
      <xdr:row>1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/>
      </xdr:nvSpPr>
      <xdr:spPr>
        <a:xfrm>
          <a:off x="5667375" y="533400"/>
          <a:ext cx="238125" cy="16192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284480</xdr:colOff>
      <xdr:row>18</xdr:row>
      <xdr:rowOff>1269</xdr:rowOff>
    </xdr:from>
    <xdr:to>
      <xdr:col>16</xdr:col>
      <xdr:colOff>214630</xdr:colOff>
      <xdr:row>19</xdr:row>
      <xdr:rowOff>128414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F4272A5D-A8BD-4D37-8057-1B8E25C3978C}"/>
            </a:ext>
          </a:extLst>
        </xdr:cNvPr>
        <xdr:cNvSpPr txBox="1"/>
      </xdr:nvSpPr>
      <xdr:spPr>
        <a:xfrm>
          <a:off x="4504055" y="4058919"/>
          <a:ext cx="1444625" cy="30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使用個数を入力</a:t>
          </a:r>
        </a:p>
      </xdr:txBody>
    </xdr:sp>
    <xdr:clientData/>
  </xdr:twoCellAnchor>
  <xdr:twoCellAnchor>
    <xdr:from>
      <xdr:col>12</xdr:col>
      <xdr:colOff>0</xdr:colOff>
      <xdr:row>16</xdr:row>
      <xdr:rowOff>0</xdr:rowOff>
    </xdr:from>
    <xdr:to>
      <xdr:col>12</xdr:col>
      <xdr:colOff>306676</xdr:colOff>
      <xdr:row>20</xdr:row>
      <xdr:rowOff>173355</xdr:rowOff>
    </xdr:to>
    <xdr:sp macro="" textlink="">
      <xdr:nvSpPr>
        <xdr:cNvPr id="20" name="右中かっこ 19">
          <a:extLst>
            <a:ext uri="{FF2B5EF4-FFF2-40B4-BE49-F238E27FC236}">
              <a16:creationId xmlns="" xmlns:a16="http://schemas.microsoft.com/office/drawing/2014/main" id="{F7FDC2FE-C48A-407C-9D3A-8BA707C5F668}"/>
            </a:ext>
          </a:extLst>
        </xdr:cNvPr>
        <xdr:cNvSpPr/>
      </xdr:nvSpPr>
      <xdr:spPr>
        <a:xfrm>
          <a:off x="4219575" y="3695700"/>
          <a:ext cx="306676" cy="897255"/>
        </a:xfrm>
        <a:prstGeom prst="rightBrace">
          <a:avLst>
            <a:gd name="adj1" fmla="val 8333"/>
            <a:gd name="adj2" fmla="val 55404"/>
          </a:avLst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301624</xdr:colOff>
      <xdr:row>22</xdr:row>
      <xdr:rowOff>125095</xdr:rowOff>
    </xdr:from>
    <xdr:to>
      <xdr:col>16</xdr:col>
      <xdr:colOff>434339</xdr:colOff>
      <xdr:row>24</xdr:row>
      <xdr:rowOff>74295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6B1EE74B-29FC-430E-8F2C-90BC482DE4B8}"/>
            </a:ext>
          </a:extLst>
        </xdr:cNvPr>
        <xdr:cNvSpPr txBox="1"/>
      </xdr:nvSpPr>
      <xdr:spPr>
        <a:xfrm>
          <a:off x="4521199" y="4906645"/>
          <a:ext cx="1647190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○印を選択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10160</xdr:colOff>
      <xdr:row>21</xdr:row>
      <xdr:rowOff>45084</xdr:rowOff>
    </xdr:from>
    <xdr:to>
      <xdr:col>12</xdr:col>
      <xdr:colOff>316836</xdr:colOff>
      <xdr:row>24</xdr:row>
      <xdr:rowOff>158114</xdr:rowOff>
    </xdr:to>
    <xdr:sp macro="" textlink="">
      <xdr:nvSpPr>
        <xdr:cNvPr id="22" name="右中かっこ 21">
          <a:extLst>
            <a:ext uri="{FF2B5EF4-FFF2-40B4-BE49-F238E27FC236}">
              <a16:creationId xmlns="" xmlns:a16="http://schemas.microsoft.com/office/drawing/2014/main" id="{EC9329B2-BDD5-4E4E-8FDD-2BA4B42DE0BF}"/>
            </a:ext>
          </a:extLst>
        </xdr:cNvPr>
        <xdr:cNvSpPr/>
      </xdr:nvSpPr>
      <xdr:spPr>
        <a:xfrm>
          <a:off x="4229735" y="4645659"/>
          <a:ext cx="306676" cy="655955"/>
        </a:xfrm>
        <a:prstGeom prst="rightBrace">
          <a:avLst>
            <a:gd name="adj1" fmla="val 8333"/>
            <a:gd name="adj2" fmla="val 59790"/>
          </a:avLst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585498</xdr:colOff>
      <xdr:row>2</xdr:row>
      <xdr:rowOff>85725</xdr:rowOff>
    </xdr:from>
    <xdr:to>
      <xdr:col>16</xdr:col>
      <xdr:colOff>705513</xdr:colOff>
      <xdr:row>4</xdr:row>
      <xdr:rowOff>13709</xdr:rowOff>
    </xdr:to>
    <xdr:sp macro="" textlink="">
      <xdr:nvSpPr>
        <xdr:cNvPr id="23" name="右中かっこ 22">
          <a:extLst>
            <a:ext uri="{FF2B5EF4-FFF2-40B4-BE49-F238E27FC236}">
              <a16:creationId xmlns="" xmlns:a16="http://schemas.microsoft.com/office/drawing/2014/main" id="{1356244F-B8BC-4894-A761-021AEB79F3DD}"/>
            </a:ext>
          </a:extLst>
        </xdr:cNvPr>
        <xdr:cNvSpPr/>
      </xdr:nvSpPr>
      <xdr:spPr>
        <a:xfrm flipH="1">
          <a:off x="6319548" y="828675"/>
          <a:ext cx="120015" cy="442334"/>
        </a:xfrm>
        <a:prstGeom prst="rightBrace">
          <a:avLst>
            <a:gd name="adj1" fmla="val 8333"/>
            <a:gd name="adj2" fmla="val 59790"/>
          </a:avLst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28575</xdr:colOff>
      <xdr:row>2</xdr:row>
      <xdr:rowOff>161925</xdr:rowOff>
    </xdr:from>
    <xdr:to>
      <xdr:col>18</xdr:col>
      <xdr:colOff>175923</xdr:colOff>
      <xdr:row>3</xdr:row>
      <xdr:rowOff>196273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48C0D9F-A5AD-4300-8B75-07E9E422CC83}"/>
            </a:ext>
          </a:extLst>
        </xdr:cNvPr>
        <xdr:cNvSpPr txBox="1"/>
      </xdr:nvSpPr>
      <xdr:spPr>
        <a:xfrm>
          <a:off x="5695950" y="904875"/>
          <a:ext cx="1004598" cy="29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選択する</a:t>
          </a:r>
        </a:p>
      </xdr:txBody>
    </xdr:sp>
    <xdr:clientData/>
  </xdr:twoCellAnchor>
  <xdr:twoCellAnchor>
    <xdr:from>
      <xdr:col>4</xdr:col>
      <xdr:colOff>85725</xdr:colOff>
      <xdr:row>19</xdr:row>
      <xdr:rowOff>171450</xdr:rowOff>
    </xdr:from>
    <xdr:to>
      <xdr:col>5</xdr:col>
      <xdr:colOff>144751</xdr:colOff>
      <xdr:row>24</xdr:row>
      <xdr:rowOff>163830</xdr:rowOff>
    </xdr:to>
    <xdr:sp macro="" textlink="">
      <xdr:nvSpPr>
        <xdr:cNvPr id="25" name="右中かっこ 24">
          <a:extLst>
            <a:ext uri="{FF2B5EF4-FFF2-40B4-BE49-F238E27FC236}">
              <a16:creationId xmlns="" xmlns:a16="http://schemas.microsoft.com/office/drawing/2014/main" id="{F7FDC2FE-C48A-407C-9D3A-8BA707C5F668}"/>
            </a:ext>
          </a:extLst>
        </xdr:cNvPr>
        <xdr:cNvSpPr/>
      </xdr:nvSpPr>
      <xdr:spPr>
        <a:xfrm>
          <a:off x="1123950" y="4410075"/>
          <a:ext cx="306676" cy="897255"/>
        </a:xfrm>
        <a:prstGeom prst="rightBrace">
          <a:avLst>
            <a:gd name="adj1" fmla="val 8333"/>
            <a:gd name="adj2" fmla="val 76635"/>
          </a:avLst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160655</xdr:colOff>
      <xdr:row>22</xdr:row>
      <xdr:rowOff>163194</xdr:rowOff>
    </xdr:from>
    <xdr:to>
      <xdr:col>10</xdr:col>
      <xdr:colOff>47625</xdr:colOff>
      <xdr:row>24</xdr:row>
      <xdr:rowOff>109364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F4272A5D-A8BD-4D37-8057-1B8E25C3978C}"/>
            </a:ext>
          </a:extLst>
        </xdr:cNvPr>
        <xdr:cNvSpPr txBox="1"/>
      </xdr:nvSpPr>
      <xdr:spPr>
        <a:xfrm>
          <a:off x="1446530" y="4944744"/>
          <a:ext cx="1601470" cy="30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ホール利用時に入力</a:t>
          </a:r>
        </a:p>
      </xdr:txBody>
    </xdr:sp>
    <xdr:clientData/>
  </xdr:twoCellAnchor>
  <xdr:twoCellAnchor>
    <xdr:from>
      <xdr:col>16</xdr:col>
      <xdr:colOff>95250</xdr:colOff>
      <xdr:row>28</xdr:row>
      <xdr:rowOff>142875</xdr:rowOff>
    </xdr:from>
    <xdr:to>
      <xdr:col>19</xdr:col>
      <xdr:colOff>0</xdr:colOff>
      <xdr:row>33</xdr:row>
      <xdr:rowOff>95250</xdr:rowOff>
    </xdr:to>
    <xdr:sp macro="" textlink="">
      <xdr:nvSpPr>
        <xdr:cNvPr id="27" name="角丸四角形吹き出し 26"/>
        <xdr:cNvSpPr/>
      </xdr:nvSpPr>
      <xdr:spPr>
        <a:xfrm>
          <a:off x="5829300" y="6010275"/>
          <a:ext cx="1323975" cy="857250"/>
        </a:xfrm>
        <a:prstGeom prst="wedgeRoundRectCallout">
          <a:avLst>
            <a:gd name="adj1" fmla="val -179884"/>
            <a:gd name="adj2" fmla="val 5065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冷暖房は、同時請求期間は黒塗となります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workbookViewId="0">
      <selection activeCell="B2" sqref="B2:J2"/>
    </sheetView>
  </sheetViews>
  <sheetFormatPr defaultRowHeight="13.5" x14ac:dyDescent="0.15"/>
  <cols>
    <col min="1" max="1" width="3.625" customWidth="1"/>
  </cols>
  <sheetData>
    <row r="2" spans="1:10" ht="27" customHeight="1" x14ac:dyDescent="0.15">
      <c r="B2" s="142" t="s">
        <v>146</v>
      </c>
      <c r="C2" s="143"/>
      <c r="D2" s="143"/>
      <c r="E2" s="143"/>
      <c r="F2" s="143"/>
      <c r="G2" s="143"/>
      <c r="H2" s="143"/>
      <c r="I2" s="143"/>
      <c r="J2" s="143"/>
    </row>
    <row r="3" spans="1:10" ht="27" customHeight="1" x14ac:dyDescent="0.15"/>
    <row r="4" spans="1:10" ht="34.5" customHeight="1" x14ac:dyDescent="0.15">
      <c r="A4" s="115" t="s">
        <v>147</v>
      </c>
      <c r="B4" s="141" t="s">
        <v>191</v>
      </c>
      <c r="C4" s="144"/>
      <c r="D4" s="144"/>
      <c r="E4" s="144"/>
      <c r="F4" s="144"/>
      <c r="G4" s="144"/>
      <c r="H4" s="144"/>
      <c r="I4" s="144"/>
      <c r="J4" s="144"/>
    </row>
    <row r="5" spans="1:10" ht="27.75" customHeight="1" x14ac:dyDescent="0.15">
      <c r="A5" s="115" t="s">
        <v>148</v>
      </c>
      <c r="B5" s="141" t="s">
        <v>209</v>
      </c>
      <c r="C5" s="141"/>
      <c r="D5" s="141"/>
      <c r="E5" s="141"/>
      <c r="F5" s="141"/>
      <c r="G5" s="141"/>
      <c r="H5" s="141"/>
      <c r="I5" s="141"/>
      <c r="J5" s="141"/>
    </row>
    <row r="6" spans="1:10" ht="52.5" customHeight="1" x14ac:dyDescent="0.15">
      <c r="A6" s="115" t="s">
        <v>149</v>
      </c>
      <c r="B6" s="141" t="s">
        <v>175</v>
      </c>
      <c r="C6" s="141"/>
      <c r="D6" s="141"/>
      <c r="E6" s="141"/>
      <c r="F6" s="141"/>
      <c r="G6" s="141"/>
      <c r="H6" s="141"/>
      <c r="I6" s="141"/>
      <c r="J6" s="141"/>
    </row>
    <row r="7" spans="1:10" ht="60.75" customHeight="1" x14ac:dyDescent="0.15">
      <c r="A7" s="115" t="s">
        <v>207</v>
      </c>
      <c r="B7" s="141" t="s">
        <v>192</v>
      </c>
      <c r="C7" s="141"/>
      <c r="D7" s="141"/>
      <c r="E7" s="141"/>
      <c r="F7" s="141"/>
      <c r="G7" s="141"/>
      <c r="H7" s="141"/>
      <c r="I7" s="141"/>
      <c r="J7" s="141"/>
    </row>
    <row r="8" spans="1:10" ht="58.5" customHeight="1" x14ac:dyDescent="0.15">
      <c r="A8" s="116" t="s">
        <v>206</v>
      </c>
      <c r="B8" s="141" t="s">
        <v>177</v>
      </c>
      <c r="C8" s="141"/>
      <c r="D8" s="141"/>
      <c r="E8" s="141"/>
      <c r="F8" s="141"/>
      <c r="G8" s="141"/>
      <c r="H8" s="141"/>
      <c r="I8" s="141"/>
      <c r="J8" s="141"/>
    </row>
    <row r="9" spans="1:10" ht="45.75" customHeight="1" x14ac:dyDescent="0.15">
      <c r="A9" s="116" t="s">
        <v>205</v>
      </c>
      <c r="B9" s="141" t="s">
        <v>176</v>
      </c>
      <c r="C9" s="141"/>
      <c r="D9" s="141"/>
      <c r="E9" s="141"/>
      <c r="F9" s="141"/>
      <c r="G9" s="141"/>
      <c r="H9" s="141"/>
      <c r="I9" s="141"/>
      <c r="J9" s="141"/>
    </row>
    <row r="10" spans="1:10" ht="53.25" customHeight="1" x14ac:dyDescent="0.15">
      <c r="A10" s="116" t="s">
        <v>204</v>
      </c>
      <c r="B10" s="141" t="s">
        <v>196</v>
      </c>
      <c r="C10" s="141"/>
      <c r="D10" s="141"/>
      <c r="E10" s="141"/>
      <c r="F10" s="141"/>
      <c r="G10" s="141"/>
      <c r="H10" s="141"/>
      <c r="I10" s="141"/>
      <c r="J10" s="141"/>
    </row>
    <row r="11" spans="1:10" ht="28.5" customHeight="1" x14ac:dyDescent="0.15">
      <c r="A11" s="116" t="s">
        <v>203</v>
      </c>
      <c r="B11" s="141" t="s">
        <v>208</v>
      </c>
      <c r="C11" s="141"/>
      <c r="D11" s="141"/>
      <c r="E11" s="141"/>
      <c r="F11" s="141"/>
      <c r="G11" s="141"/>
      <c r="H11" s="141"/>
      <c r="I11" s="141"/>
      <c r="J11" s="141"/>
    </row>
    <row r="12" spans="1:10" x14ac:dyDescent="0.15">
      <c r="A12" t="s">
        <v>202</v>
      </c>
    </row>
  </sheetData>
  <mergeCells count="9">
    <mergeCell ref="B11:J11"/>
    <mergeCell ref="B2:J2"/>
    <mergeCell ref="B8:J8"/>
    <mergeCell ref="B10:J10"/>
    <mergeCell ref="B4:J4"/>
    <mergeCell ref="B5:J5"/>
    <mergeCell ref="B6:J6"/>
    <mergeCell ref="B7:J7"/>
    <mergeCell ref="B9:J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U127"/>
  <sheetViews>
    <sheetView showGridLines="0" tabSelected="1" zoomScaleNormal="100" zoomScaleSheetLayoutView="100" workbookViewId="0">
      <selection activeCell="D2" sqref="D2:E2"/>
    </sheetView>
  </sheetViews>
  <sheetFormatPr defaultColWidth="9" defaultRowHeight="13.5" x14ac:dyDescent="0.15"/>
  <cols>
    <col min="1" max="1" width="0.875" customWidth="1"/>
    <col min="2" max="2" width="4.25" customWidth="1"/>
    <col min="3" max="3" width="2.5" customWidth="1"/>
    <col min="4" max="4" width="6" customWidth="1"/>
    <col min="5" max="5" width="3.25" customWidth="1"/>
    <col min="6" max="6" width="6.375" customWidth="1"/>
    <col min="7" max="7" width="3.25" customWidth="1"/>
    <col min="8" max="8" width="6.375" customWidth="1"/>
    <col min="9" max="10" width="3.25" customWidth="1"/>
    <col min="11" max="11" width="12.75" customWidth="1"/>
    <col min="12" max="12" width="3.25" customWidth="1"/>
    <col min="13" max="13" width="12.5" customWidth="1"/>
    <col min="14" max="15" width="3.25" customWidth="1"/>
    <col min="16" max="16" width="0.875" customWidth="1"/>
    <col min="17" max="17" width="9.75" customWidth="1"/>
    <col min="18" max="18" width="0.625" customWidth="1"/>
    <col min="19" max="19" width="8.25" customWidth="1"/>
    <col min="20" max="21" width="1.875" customWidth="1"/>
    <col min="22" max="32" width="10.75" hidden="1" customWidth="1"/>
    <col min="33" max="34" width="9" hidden="1" customWidth="1"/>
    <col min="35" max="35" width="10" hidden="1" customWidth="1"/>
    <col min="36" max="36" width="11.75" hidden="1" customWidth="1"/>
    <col min="37" max="37" width="10.125" hidden="1" customWidth="1"/>
    <col min="38" max="38" width="13.5" hidden="1" customWidth="1"/>
    <col min="39" max="39" width="8.75" hidden="1" customWidth="1"/>
    <col min="40" max="41" width="6.25" hidden="1" customWidth="1"/>
    <col min="42" max="43" width="12.5" hidden="1" customWidth="1"/>
    <col min="44" max="44" width="10.75" hidden="1" customWidth="1"/>
    <col min="45" max="45" width="11.625" hidden="1" customWidth="1"/>
    <col min="46" max="55" width="7.375" hidden="1" customWidth="1"/>
    <col min="56" max="61" width="9" hidden="1" customWidth="1"/>
    <col min="62" max="62" width="10.125" hidden="1" customWidth="1"/>
    <col min="63" max="63" width="13.75" hidden="1" customWidth="1"/>
    <col min="64" max="73" width="9" hidden="1" customWidth="1"/>
    <col min="74" max="75" width="0" hidden="1" customWidth="1"/>
  </cols>
  <sheetData>
    <row r="1" spans="2:34" ht="39.75" customHeight="1" x14ac:dyDescent="0.15">
      <c r="B1" s="217" t="s">
        <v>172</v>
      </c>
      <c r="C1" s="218"/>
      <c r="D1" s="218"/>
      <c r="E1" s="218"/>
      <c r="F1" s="218"/>
      <c r="G1" s="218"/>
      <c r="H1" s="219" t="s">
        <v>25</v>
      </c>
      <c r="I1" s="219"/>
      <c r="J1" s="219"/>
      <c r="K1" s="219"/>
      <c r="L1" s="219"/>
      <c r="M1" s="219"/>
      <c r="N1" s="217" t="s">
        <v>213</v>
      </c>
      <c r="O1" s="220"/>
      <c r="P1" s="220"/>
      <c r="Q1" s="220"/>
      <c r="R1" s="220"/>
      <c r="S1" s="220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2:34" ht="18.75" customHeight="1" thickBot="1" x14ac:dyDescent="0.2">
      <c r="B2" s="221" t="s">
        <v>31</v>
      </c>
      <c r="C2" s="221"/>
      <c r="D2" s="223"/>
      <c r="E2" s="223"/>
      <c r="F2" s="224"/>
      <c r="G2" s="224"/>
      <c r="H2" s="225"/>
      <c r="I2" s="225"/>
      <c r="J2" s="215" t="s">
        <v>180</v>
      </c>
      <c r="K2" s="215"/>
      <c r="L2" s="215"/>
      <c r="M2" s="215"/>
      <c r="N2" s="215"/>
      <c r="O2" s="215"/>
      <c r="P2" s="215"/>
      <c r="Q2" s="215"/>
      <c r="R2" s="215"/>
      <c r="S2" s="216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4" ht="20.25" customHeight="1" x14ac:dyDescent="0.15">
      <c r="B3" s="188" t="s">
        <v>41</v>
      </c>
      <c r="C3" s="188"/>
      <c r="D3" s="188"/>
      <c r="E3" s="188"/>
      <c r="F3" s="202"/>
      <c r="G3" s="203"/>
      <c r="H3" s="203"/>
      <c r="I3" s="203"/>
      <c r="J3" s="204"/>
      <c r="K3" s="204"/>
      <c r="L3" s="204"/>
      <c r="M3" s="205"/>
      <c r="N3" s="196" t="s">
        <v>118</v>
      </c>
      <c r="O3" s="197"/>
      <c r="P3" s="197"/>
      <c r="Q3" s="198"/>
      <c r="R3" s="15"/>
      <c r="S3" s="118" t="s">
        <v>115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2:34" ht="20.25" customHeight="1" x14ac:dyDescent="0.15">
      <c r="B4" s="188"/>
      <c r="C4" s="188"/>
      <c r="D4" s="188"/>
      <c r="E4" s="188"/>
      <c r="F4" s="206"/>
      <c r="G4" s="207"/>
      <c r="H4" s="207"/>
      <c r="I4" s="207"/>
      <c r="J4" s="207"/>
      <c r="K4" s="207"/>
      <c r="L4" s="207"/>
      <c r="M4" s="208"/>
      <c r="N4" s="199" t="s">
        <v>214</v>
      </c>
      <c r="O4" s="200"/>
      <c r="P4" s="200"/>
      <c r="Q4" s="201"/>
      <c r="R4" s="16"/>
      <c r="S4" s="119" t="s">
        <v>161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2:34" ht="23.25" customHeight="1" x14ac:dyDescent="0.15">
      <c r="B5" s="189" t="s">
        <v>43</v>
      </c>
      <c r="C5" s="189"/>
      <c r="D5" s="189"/>
      <c r="E5" s="189"/>
      <c r="F5" s="193"/>
      <c r="G5" s="194"/>
      <c r="H5" s="194"/>
      <c r="I5" s="194"/>
      <c r="J5" s="194"/>
      <c r="K5" s="194"/>
      <c r="L5" s="194"/>
      <c r="M5" s="222"/>
      <c r="N5" s="251" t="s">
        <v>22</v>
      </c>
      <c r="O5" s="252"/>
      <c r="P5" s="252"/>
      <c r="Q5" s="245"/>
      <c r="R5" s="246"/>
      <c r="S5" s="247"/>
    </row>
    <row r="6" spans="2:34" ht="23.25" customHeight="1" thickBot="1" x14ac:dyDescent="0.2">
      <c r="B6" s="189" t="s">
        <v>44</v>
      </c>
      <c r="C6" s="189"/>
      <c r="D6" s="189"/>
      <c r="E6" s="189"/>
      <c r="F6" s="209"/>
      <c r="G6" s="210"/>
      <c r="H6" s="210"/>
      <c r="I6" s="210"/>
      <c r="J6" s="210"/>
      <c r="K6" s="210"/>
      <c r="L6" s="210"/>
      <c r="M6" s="211"/>
      <c r="N6" s="253" t="s">
        <v>23</v>
      </c>
      <c r="O6" s="254"/>
      <c r="P6" s="254"/>
      <c r="Q6" s="248"/>
      <c r="R6" s="249"/>
      <c r="S6" s="250"/>
    </row>
    <row r="7" spans="2:34" ht="4.5" customHeight="1" thickBot="1" x14ac:dyDescent="0.2"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</row>
    <row r="8" spans="2:34" ht="22.5" customHeight="1" thickBot="1" x14ac:dyDescent="0.2">
      <c r="B8" s="184" t="s">
        <v>183</v>
      </c>
      <c r="C8" s="184"/>
      <c r="D8" s="184"/>
      <c r="E8" s="226"/>
      <c r="F8" s="147"/>
      <c r="G8" s="148"/>
      <c r="H8" s="149"/>
      <c r="I8" s="227"/>
      <c r="J8" s="228"/>
      <c r="K8" s="228"/>
      <c r="L8" s="228"/>
      <c r="M8" s="228"/>
      <c r="N8" s="213" t="s">
        <v>184</v>
      </c>
      <c r="O8" s="213"/>
      <c r="P8" s="213"/>
      <c r="Q8" s="213"/>
      <c r="R8" s="214"/>
      <c r="S8" s="120"/>
    </row>
    <row r="9" spans="2:34" ht="22.5" customHeight="1" thickBot="1" x14ac:dyDescent="0.2">
      <c r="B9" s="189" t="s">
        <v>128</v>
      </c>
      <c r="C9" s="189"/>
      <c r="D9" s="189"/>
      <c r="E9" s="189"/>
      <c r="F9" s="190"/>
      <c r="G9" s="191"/>
      <c r="H9" s="191"/>
      <c r="I9" s="191"/>
      <c r="J9" s="191"/>
      <c r="K9" s="191"/>
      <c r="L9" s="191"/>
      <c r="M9" s="192"/>
      <c r="N9" s="212" t="s">
        <v>26</v>
      </c>
      <c r="O9" s="213"/>
      <c r="P9" s="213"/>
      <c r="Q9" s="213"/>
      <c r="R9" s="214"/>
      <c r="S9" s="121"/>
    </row>
    <row r="10" spans="2:34" ht="27" customHeight="1" x14ac:dyDescent="0.15">
      <c r="B10" s="188" t="s">
        <v>42</v>
      </c>
      <c r="C10" s="188"/>
      <c r="D10" s="188"/>
      <c r="E10" s="188"/>
      <c r="F10" s="193"/>
      <c r="G10" s="194"/>
      <c r="H10" s="194"/>
      <c r="I10" s="194"/>
      <c r="J10" s="194"/>
      <c r="K10" s="194"/>
      <c r="L10" s="194"/>
      <c r="M10" s="195"/>
      <c r="N10" s="9" t="s">
        <v>48</v>
      </c>
      <c r="O10" s="122"/>
      <c r="P10" s="259" t="s">
        <v>50</v>
      </c>
      <c r="Q10" s="260"/>
      <c r="R10" s="260"/>
      <c r="S10" s="261"/>
    </row>
    <row r="11" spans="2:34" ht="27" customHeight="1" thickBot="1" x14ac:dyDescent="0.2">
      <c r="B11" s="188" t="s">
        <v>215</v>
      </c>
      <c r="C11" s="189"/>
      <c r="D11" s="189"/>
      <c r="E11" s="189"/>
      <c r="F11" s="139"/>
      <c r="G11" s="18" t="s">
        <v>144</v>
      </c>
      <c r="H11" s="140"/>
      <c r="I11" s="178" t="s">
        <v>216</v>
      </c>
      <c r="J11" s="179"/>
      <c r="K11" s="179"/>
      <c r="L11" s="179"/>
      <c r="M11" s="180"/>
      <c r="N11" s="10" t="s">
        <v>49</v>
      </c>
      <c r="O11" s="123"/>
      <c r="P11" s="262" t="s">
        <v>51</v>
      </c>
      <c r="Q11" s="263"/>
      <c r="R11" s="263"/>
      <c r="S11" s="264"/>
    </row>
    <row r="12" spans="2:34" ht="19.5" hidden="1" customHeight="1" x14ac:dyDescent="0.15">
      <c r="N12" s="3"/>
      <c r="O12" s="3"/>
    </row>
    <row r="13" spans="2:34" ht="18" hidden="1" customHeight="1" thickBot="1" x14ac:dyDescent="0.2"/>
    <row r="14" spans="2:34" x14ac:dyDescent="0.15">
      <c r="B14" s="176"/>
      <c r="C14" s="166" t="s">
        <v>45</v>
      </c>
      <c r="D14" s="167"/>
      <c r="E14" s="167"/>
      <c r="F14" s="167"/>
      <c r="G14" s="167"/>
      <c r="H14" s="167"/>
      <c r="I14" s="167"/>
      <c r="J14" s="168"/>
      <c r="K14" s="256" t="s">
        <v>15</v>
      </c>
      <c r="L14" s="173"/>
      <c r="M14" s="173"/>
      <c r="N14" s="173"/>
      <c r="O14" s="255"/>
      <c r="P14" s="19"/>
      <c r="Q14" s="20" t="s">
        <v>17</v>
      </c>
      <c r="R14" s="21"/>
      <c r="S14" s="22" t="s">
        <v>20</v>
      </c>
    </row>
    <row r="15" spans="2:34" ht="14.25" thickBot="1" x14ac:dyDescent="0.2">
      <c r="B15" s="177"/>
      <c r="C15" s="169"/>
      <c r="D15" s="170"/>
      <c r="E15" s="170"/>
      <c r="F15" s="170"/>
      <c r="G15" s="170"/>
      <c r="H15" s="170"/>
      <c r="I15" s="170"/>
      <c r="J15" s="171"/>
      <c r="K15" s="23" t="s">
        <v>28</v>
      </c>
      <c r="L15" s="24" t="s">
        <v>14</v>
      </c>
      <c r="M15" s="25" t="s">
        <v>27</v>
      </c>
      <c r="N15" s="257" t="s">
        <v>32</v>
      </c>
      <c r="O15" s="258"/>
      <c r="P15" s="26"/>
      <c r="Q15" s="138" t="s">
        <v>21</v>
      </c>
      <c r="R15" s="28"/>
      <c r="S15" s="29" t="s">
        <v>21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2:34" ht="14.25" customHeight="1" x14ac:dyDescent="0.15">
      <c r="B16" s="176" t="s">
        <v>131</v>
      </c>
      <c r="C16" s="31"/>
      <c r="D16" s="129" t="s">
        <v>187</v>
      </c>
      <c r="E16" s="20"/>
      <c r="F16" s="172" t="s">
        <v>124</v>
      </c>
      <c r="G16" s="172"/>
      <c r="H16" s="173" t="s">
        <v>125</v>
      </c>
      <c r="I16" s="173"/>
      <c r="J16" s="32"/>
      <c r="K16" s="31"/>
      <c r="L16" s="20"/>
      <c r="M16" s="20"/>
      <c r="N16" s="173"/>
      <c r="O16" s="255"/>
      <c r="P16" s="33"/>
      <c r="R16" s="34"/>
      <c r="S16" s="35"/>
      <c r="AG16" s="11"/>
      <c r="AH16" s="5" t="s">
        <v>38</v>
      </c>
    </row>
    <row r="17" spans="2:39" ht="14.25" customHeight="1" x14ac:dyDescent="0.15">
      <c r="B17" s="238"/>
      <c r="C17" s="36"/>
      <c r="D17" s="223"/>
      <c r="E17" s="223"/>
      <c r="F17" s="224"/>
      <c r="G17" s="224"/>
      <c r="H17" s="225"/>
      <c r="I17" s="225"/>
      <c r="K17" s="117" t="s">
        <v>173</v>
      </c>
      <c r="L17" s="125"/>
      <c r="M17" s="37" t="s">
        <v>4</v>
      </c>
      <c r="N17" s="240">
        <v>200</v>
      </c>
      <c r="O17" s="241"/>
      <c r="P17" s="6"/>
      <c r="R17" s="34"/>
      <c r="S17" s="35"/>
      <c r="AH17" s="38">
        <f>L17*N17</f>
        <v>0</v>
      </c>
    </row>
    <row r="18" spans="2:39" ht="14.25" customHeight="1" x14ac:dyDescent="0.15">
      <c r="B18" s="238"/>
      <c r="C18" s="36"/>
      <c r="D18" s="271" t="s">
        <v>119</v>
      </c>
      <c r="F18" s="183" t="s">
        <v>122</v>
      </c>
      <c r="G18" s="183"/>
      <c r="H18" s="185" t="s">
        <v>123</v>
      </c>
      <c r="I18" s="185"/>
      <c r="K18" s="2" t="s">
        <v>5</v>
      </c>
      <c r="L18" s="125"/>
      <c r="M18" s="39" t="s">
        <v>16</v>
      </c>
      <c r="N18" s="157">
        <v>520</v>
      </c>
      <c r="O18" s="158"/>
      <c r="P18" s="40"/>
      <c r="R18" s="34"/>
      <c r="S18" s="35"/>
      <c r="AH18" s="38">
        <f t="shared" ref="AH18:AH21" si="0">L18*N18</f>
        <v>0</v>
      </c>
    </row>
    <row r="19" spans="2:39" ht="14.25" customHeight="1" x14ac:dyDescent="0.15">
      <c r="B19" s="238"/>
      <c r="C19" s="36"/>
      <c r="D19" s="124"/>
      <c r="E19" t="s">
        <v>121</v>
      </c>
      <c r="F19" s="186"/>
      <c r="G19" s="186"/>
      <c r="H19" s="187"/>
      <c r="I19" s="187"/>
      <c r="K19" s="2" t="s">
        <v>7</v>
      </c>
      <c r="L19" s="125"/>
      <c r="M19" s="41" t="s">
        <v>29</v>
      </c>
      <c r="N19" s="162">
        <v>1040</v>
      </c>
      <c r="O19" s="163"/>
      <c r="P19" s="40"/>
      <c r="R19" s="34"/>
      <c r="S19" s="35"/>
      <c r="AH19" s="38">
        <f t="shared" si="0"/>
        <v>0</v>
      </c>
    </row>
    <row r="20" spans="2:39" ht="14.25" customHeight="1" x14ac:dyDescent="0.15">
      <c r="B20" s="238"/>
      <c r="C20" s="36"/>
      <c r="D20" s="268" t="s">
        <v>120</v>
      </c>
      <c r="E20" s="269"/>
      <c r="F20" s="269"/>
      <c r="G20" s="269"/>
      <c r="H20" s="269"/>
      <c r="I20" s="269"/>
      <c r="J20" s="270"/>
      <c r="K20" s="2" t="s">
        <v>6</v>
      </c>
      <c r="L20" s="125"/>
      <c r="M20" s="41" t="s">
        <v>179</v>
      </c>
      <c r="N20" s="157">
        <v>520</v>
      </c>
      <c r="O20" s="158"/>
      <c r="P20" s="40"/>
      <c r="R20" s="34"/>
      <c r="S20" s="35"/>
      <c r="AH20" s="38">
        <f t="shared" si="0"/>
        <v>0</v>
      </c>
      <c r="AJ20" s="14" t="s">
        <v>108</v>
      </c>
      <c r="AK20" s="14" t="s">
        <v>94</v>
      </c>
      <c r="AL20" s="14" t="s">
        <v>12</v>
      </c>
      <c r="AM20" s="14" t="s">
        <v>18</v>
      </c>
    </row>
    <row r="21" spans="2:39" ht="14.25" customHeight="1" x14ac:dyDescent="0.15">
      <c r="B21" s="238"/>
      <c r="D21" s="124"/>
      <c r="E21" t="s">
        <v>121</v>
      </c>
      <c r="F21" s="174" t="s">
        <v>193</v>
      </c>
      <c r="G21" s="174"/>
      <c r="H21" s="174"/>
      <c r="I21" s="174"/>
      <c r="J21" s="175"/>
      <c r="K21" s="1" t="s">
        <v>8</v>
      </c>
      <c r="L21" s="125"/>
      <c r="M21" s="37" t="s">
        <v>9</v>
      </c>
      <c r="N21" s="162">
        <v>1040</v>
      </c>
      <c r="O21" s="163"/>
      <c r="P21" s="40"/>
      <c r="R21" s="34"/>
      <c r="S21" s="35"/>
      <c r="AH21" s="38">
        <f t="shared" si="0"/>
        <v>0</v>
      </c>
      <c r="AJ21" s="42">
        <f>IF(D19="",0,VLOOKUP(D19,$AZ$47:$BD$56,2,FALSE))</f>
        <v>0</v>
      </c>
      <c r="AK21" s="43">
        <f>IF(D19="",0,VLOOKUP($D$19,$AZ$47:$BO$56,13))</f>
        <v>0</v>
      </c>
      <c r="AL21" s="5">
        <f>IFERROR(IF(H23="催事",VLOOKUP(D21,$AZ$59:$BD$61,2,FALSE),IF(H23="準備・片付",VLOOKUP(D21,$AZ$63:$BD$65,2),IF(H23="据置",VLOOKUP(D21,$AZ$67:$BD$69,2),0))),0)</f>
        <v>0</v>
      </c>
      <c r="AM21" s="5">
        <f>IFERROR(IF($H$23="",0,VLOOKUP($D$21,$BJ$59:$BO$61,3))*IF(H23="据置",0,1),0)</f>
        <v>0</v>
      </c>
    </row>
    <row r="22" spans="2:39" ht="14.25" customHeight="1" x14ac:dyDescent="0.15">
      <c r="B22" s="238"/>
      <c r="C22" s="36"/>
      <c r="D22" s="152" t="s">
        <v>194</v>
      </c>
      <c r="E22" s="152"/>
      <c r="F22" s="152"/>
      <c r="G22" s="152"/>
      <c r="H22" s="181" t="s">
        <v>156</v>
      </c>
      <c r="I22" s="182"/>
      <c r="K22" s="2" t="s">
        <v>178</v>
      </c>
      <c r="L22" s="125"/>
      <c r="M22" s="37" t="s">
        <v>10</v>
      </c>
      <c r="N22" s="162">
        <v>200</v>
      </c>
      <c r="O22" s="163"/>
      <c r="P22" s="40"/>
      <c r="R22" s="34"/>
      <c r="S22" s="35"/>
      <c r="AH22" s="38">
        <f>IF(L22="〇",N22,0)</f>
        <v>0</v>
      </c>
      <c r="AL22" s="5">
        <f>IFERROR(IF(H24="催事",VLOOKUP(D21,$AZ$59:$BD$61,3,FALSE),IF(H24="準備・片付",VLOOKUP(D21,$AZ$63:$BD$65,3),IF(H24="据置",VLOOKUP(D21,$AZ$67:$BD$69,3),0))),0)</f>
        <v>0</v>
      </c>
      <c r="AM22" s="5">
        <f>IFERROR(IF($H$24="",0,VLOOKUP($D$21,$BJ$59:$BO$61,4))*IF(H24="据置",0,1),0)</f>
        <v>0</v>
      </c>
    </row>
    <row r="23" spans="2:39" ht="14.25" customHeight="1" x14ac:dyDescent="0.15">
      <c r="B23" s="238"/>
      <c r="C23" s="44"/>
      <c r="D23" s="151"/>
      <c r="E23" s="151"/>
      <c r="F23" s="151"/>
      <c r="G23" s="151"/>
      <c r="H23" s="155"/>
      <c r="I23" s="155"/>
      <c r="K23" s="2" t="s">
        <v>127</v>
      </c>
      <c r="L23" s="125"/>
      <c r="M23" s="37" t="s">
        <v>10</v>
      </c>
      <c r="N23" s="162">
        <v>2090</v>
      </c>
      <c r="O23" s="163"/>
      <c r="P23" s="40"/>
      <c r="R23" s="34"/>
      <c r="S23" s="35"/>
      <c r="AH23" s="38">
        <f>IF(L23="〇",N23,0)</f>
        <v>0</v>
      </c>
      <c r="AL23" s="5">
        <f>IFERROR(IF(H25="催事",VLOOKUP(D21,$AZ$59:$BD$61,4,FALSE),IF(H25="準備・片付",VLOOKUP(D21,$AZ$63:$BD$65,4),IF(H25="据置",VLOOKUP(D21,$AZ$67:$BD$69,4),0))),0)</f>
        <v>0</v>
      </c>
      <c r="AM23" s="5">
        <f>IFERROR(IF($H$25="",0,VLOOKUP($D$21,$BJ$59:$BO$61,5))*IF(H25="据置",0,1),0)</f>
        <v>0</v>
      </c>
    </row>
    <row r="24" spans="2:39" ht="14.25" customHeight="1" x14ac:dyDescent="0.15">
      <c r="B24" s="238"/>
      <c r="C24" s="45"/>
      <c r="D24" s="151"/>
      <c r="E24" s="151"/>
      <c r="F24" s="151"/>
      <c r="G24" s="151"/>
      <c r="H24" s="155"/>
      <c r="I24" s="155"/>
      <c r="K24" s="2" t="s">
        <v>30</v>
      </c>
      <c r="L24" s="124"/>
      <c r="M24" s="159" t="s">
        <v>24</v>
      </c>
      <c r="N24" s="160"/>
      <c r="O24" s="161"/>
      <c r="P24" s="46"/>
      <c r="R24" s="34"/>
      <c r="S24" s="35"/>
      <c r="AG24" s="11" t="s">
        <v>19</v>
      </c>
      <c r="AH24" s="5">
        <f>SUM(AH17:AH23)</f>
        <v>0</v>
      </c>
      <c r="AK24" s="11" t="s">
        <v>126</v>
      </c>
      <c r="AL24" s="5">
        <f>SUM(AL21:AL23)</f>
        <v>0</v>
      </c>
      <c r="AM24" s="5">
        <f>SUM(AM21:AM23)</f>
        <v>0</v>
      </c>
    </row>
    <row r="25" spans="2:39" ht="14.25" customHeight="1" thickBot="1" x14ac:dyDescent="0.2">
      <c r="B25" s="239"/>
      <c r="C25" s="47"/>
      <c r="D25" s="150"/>
      <c r="E25" s="150"/>
      <c r="F25" s="150"/>
      <c r="G25" s="150"/>
      <c r="H25" s="156"/>
      <c r="I25" s="156"/>
      <c r="J25" s="48"/>
      <c r="K25" s="49" t="s">
        <v>129</v>
      </c>
      <c r="L25" s="126"/>
      <c r="M25" s="153" t="s">
        <v>130</v>
      </c>
      <c r="N25" s="153"/>
      <c r="O25" s="154"/>
      <c r="P25" s="50"/>
      <c r="Q25" s="51"/>
      <c r="R25" s="48"/>
      <c r="S25" s="52"/>
    </row>
    <row r="26" spans="2:39" ht="14.25" customHeight="1" thickTop="1" x14ac:dyDescent="0.15">
      <c r="B26" s="237" t="s">
        <v>132</v>
      </c>
      <c r="C26" s="53"/>
      <c r="D26" s="129" t="s">
        <v>187</v>
      </c>
      <c r="E26" s="14"/>
      <c r="F26" s="183" t="s">
        <v>124</v>
      </c>
      <c r="G26" s="183"/>
      <c r="H26" s="184" t="s">
        <v>125</v>
      </c>
      <c r="I26" s="184"/>
      <c r="J26" s="55"/>
      <c r="K26" s="53"/>
      <c r="L26" s="14"/>
      <c r="M26" s="54"/>
      <c r="N26" s="164"/>
      <c r="O26" s="165"/>
      <c r="P26" s="56"/>
      <c r="R26" s="58"/>
      <c r="S26" s="59"/>
      <c r="AG26" s="11"/>
      <c r="AH26" s="5" t="s">
        <v>38</v>
      </c>
    </row>
    <row r="27" spans="2:39" ht="14.25" customHeight="1" x14ac:dyDescent="0.15">
      <c r="B27" s="238"/>
      <c r="C27" s="36"/>
      <c r="D27" s="223"/>
      <c r="E27" s="223"/>
      <c r="F27" s="224"/>
      <c r="G27" s="224"/>
      <c r="H27" s="225"/>
      <c r="I27" s="225"/>
      <c r="K27" s="117" t="s">
        <v>173</v>
      </c>
      <c r="L27" s="125"/>
      <c r="M27" s="37" t="s">
        <v>4</v>
      </c>
      <c r="N27" s="240">
        <v>200</v>
      </c>
      <c r="O27" s="241"/>
      <c r="P27" s="6"/>
      <c r="R27" s="34"/>
      <c r="S27" s="35"/>
      <c r="AH27" s="38">
        <f>L27*N27</f>
        <v>0</v>
      </c>
    </row>
    <row r="28" spans="2:39" ht="14.25" customHeight="1" x14ac:dyDescent="0.15">
      <c r="B28" s="238"/>
      <c r="C28" s="36"/>
      <c r="D28" s="271" t="s">
        <v>119</v>
      </c>
      <c r="F28" s="183" t="s">
        <v>122</v>
      </c>
      <c r="G28" s="183"/>
      <c r="H28" s="185" t="s">
        <v>123</v>
      </c>
      <c r="I28" s="185"/>
      <c r="K28" s="2" t="s">
        <v>5</v>
      </c>
      <c r="L28" s="125"/>
      <c r="M28" s="39" t="s">
        <v>16</v>
      </c>
      <c r="N28" s="157">
        <v>520</v>
      </c>
      <c r="O28" s="158"/>
      <c r="P28" s="40"/>
      <c r="R28" s="34"/>
      <c r="S28" s="35"/>
      <c r="AH28" s="38">
        <f t="shared" ref="AH28:AH31" si="1">L28*N28</f>
        <v>0</v>
      </c>
      <c r="AL28" s="60"/>
    </row>
    <row r="29" spans="2:39" ht="14.25" customHeight="1" x14ac:dyDescent="0.15">
      <c r="B29" s="238"/>
      <c r="C29" s="36"/>
      <c r="D29" s="124"/>
      <c r="E29" t="s">
        <v>121</v>
      </c>
      <c r="F29" s="186"/>
      <c r="G29" s="186"/>
      <c r="H29" s="187"/>
      <c r="I29" s="187"/>
      <c r="K29" s="2" t="s">
        <v>7</v>
      </c>
      <c r="L29" s="125"/>
      <c r="M29" s="41" t="s">
        <v>29</v>
      </c>
      <c r="N29" s="162">
        <v>1040</v>
      </c>
      <c r="O29" s="163"/>
      <c r="P29" s="40"/>
      <c r="R29" s="34"/>
      <c r="S29" s="35"/>
      <c r="AH29" s="38">
        <f t="shared" si="1"/>
        <v>0</v>
      </c>
    </row>
    <row r="30" spans="2:39" ht="14.25" customHeight="1" x14ac:dyDescent="0.15">
      <c r="B30" s="238"/>
      <c r="C30" s="36"/>
      <c r="D30" s="268" t="s">
        <v>120</v>
      </c>
      <c r="E30" s="269"/>
      <c r="F30" s="269"/>
      <c r="G30" s="269"/>
      <c r="H30" s="269"/>
      <c r="I30" s="269"/>
      <c r="J30" s="270"/>
      <c r="K30" s="2" t="s">
        <v>6</v>
      </c>
      <c r="L30" s="125"/>
      <c r="M30" s="41" t="s">
        <v>179</v>
      </c>
      <c r="N30" s="157">
        <v>520</v>
      </c>
      <c r="O30" s="158"/>
      <c r="P30" s="40"/>
      <c r="R30" s="34"/>
      <c r="S30" s="35"/>
      <c r="AH30" s="38">
        <f t="shared" si="1"/>
        <v>0</v>
      </c>
      <c r="AJ30" s="14" t="s">
        <v>108</v>
      </c>
      <c r="AK30" s="14" t="s">
        <v>94</v>
      </c>
      <c r="AL30" s="14" t="s">
        <v>12</v>
      </c>
      <c r="AM30" s="14" t="s">
        <v>18</v>
      </c>
    </row>
    <row r="31" spans="2:39" ht="14.25" customHeight="1" x14ac:dyDescent="0.15">
      <c r="B31" s="238"/>
      <c r="C31" s="36"/>
      <c r="D31" s="124"/>
      <c r="E31" t="s">
        <v>121</v>
      </c>
      <c r="F31" s="174" t="s">
        <v>193</v>
      </c>
      <c r="G31" s="174"/>
      <c r="H31" s="174"/>
      <c r="I31" s="174"/>
      <c r="J31" s="175"/>
      <c r="K31" s="1" t="s">
        <v>8</v>
      </c>
      <c r="L31" s="125"/>
      <c r="M31" s="37" t="s">
        <v>9</v>
      </c>
      <c r="N31" s="162">
        <v>1040</v>
      </c>
      <c r="O31" s="163"/>
      <c r="P31" s="40"/>
      <c r="R31" s="34"/>
      <c r="S31" s="35"/>
      <c r="AH31" s="38">
        <f t="shared" si="1"/>
        <v>0</v>
      </c>
      <c r="AJ31" s="42">
        <f>IF(D29="",0,VLOOKUP(D29,$AZ$47:$BD$56,3,FALSE))</f>
        <v>0</v>
      </c>
      <c r="AK31" s="43">
        <f>IF(D29="",0,VLOOKUP($D$29,$AZ$47:$BO$56,14))</f>
        <v>0</v>
      </c>
      <c r="AL31" s="5">
        <f>IFERROR(IF(H33="催事",VLOOKUP(D31,$AZ$71:$BD$73,2,FALSE),IF(H33="準備・片付",VLOOKUP(D31,$AZ$75:$BD$77,2),IF(H33="据置",VLOOKUP(D31,$AZ$79:$BD$81,2),0))),0)</f>
        <v>0</v>
      </c>
      <c r="AM31" s="5">
        <f>IFERROR(IF($H$33="",0,VLOOKUP($D$31,$BJ$71:$BO$73,3))*IF(H33="据置",0,1),0)</f>
        <v>0</v>
      </c>
    </row>
    <row r="32" spans="2:39" ht="14.25" customHeight="1" x14ac:dyDescent="0.15">
      <c r="B32" s="238"/>
      <c r="C32" s="44"/>
      <c r="D32" s="152" t="s">
        <v>194</v>
      </c>
      <c r="E32" s="152"/>
      <c r="F32" s="152"/>
      <c r="G32" s="152"/>
      <c r="H32" s="181" t="s">
        <v>156</v>
      </c>
      <c r="I32" s="182"/>
      <c r="K32" s="2" t="s">
        <v>178</v>
      </c>
      <c r="L32" s="125"/>
      <c r="M32" s="37" t="s">
        <v>10</v>
      </c>
      <c r="N32" s="162">
        <v>200</v>
      </c>
      <c r="O32" s="163"/>
      <c r="P32" s="40"/>
      <c r="R32" s="34"/>
      <c r="S32" s="35"/>
      <c r="AH32" s="38">
        <f>IF(L32="〇",N32,0)</f>
        <v>0</v>
      </c>
      <c r="AL32" s="5">
        <f>IFERROR(IF(H34="催事",VLOOKUP($D$31,$AZ$71:$BD$73,3,FALSE),IF(H34="準備・片付",VLOOKUP($D$31,$AZ$75:$BD$77,3),IF(H34="据置",VLOOKUP($D$31,$AZ$79:$BD$81,3),0))),0)</f>
        <v>0</v>
      </c>
      <c r="AM32" s="5">
        <f>IFERROR(IF($H$34="",0,VLOOKUP($D$31,$BJ$71:$BO$73,4))*IF(H34="据置",0,1),0)</f>
        <v>0</v>
      </c>
    </row>
    <row r="33" spans="2:67" ht="14.25" customHeight="1" x14ac:dyDescent="0.15">
      <c r="B33" s="238"/>
      <c r="C33" s="44"/>
      <c r="D33" s="151"/>
      <c r="E33" s="151"/>
      <c r="F33" s="151"/>
      <c r="G33" s="151"/>
      <c r="H33" s="155"/>
      <c r="I33" s="155"/>
      <c r="K33" s="2" t="s">
        <v>127</v>
      </c>
      <c r="L33" s="125"/>
      <c r="M33" s="37" t="s">
        <v>10</v>
      </c>
      <c r="N33" s="162">
        <v>2090</v>
      </c>
      <c r="O33" s="163"/>
      <c r="P33" s="40"/>
      <c r="R33" s="34"/>
      <c r="S33" s="35"/>
      <c r="AH33" s="38">
        <f>IF(L33="〇",N33,0)</f>
        <v>0</v>
      </c>
      <c r="AL33" s="5">
        <f>IFERROR(IF(H35="催事",VLOOKUP($D$31,$AZ$71:$BD$73,4,FALSE),IF(H35="準備・片付",VLOOKUP($D$31,$AZ$75:$BD$77,4),IF(H35="据置",VLOOKUP($D$31,$AZ$79:$BD$81,4),0))),0)</f>
        <v>0</v>
      </c>
      <c r="AM33" s="5">
        <f>IFERROR(IF($H$35="",0,VLOOKUP($D$31,$BJ$71:$BO$73,5))*IF(H35="据置",0,1),0)</f>
        <v>0</v>
      </c>
    </row>
    <row r="34" spans="2:67" ht="14.25" customHeight="1" x14ac:dyDescent="0.15">
      <c r="B34" s="238"/>
      <c r="C34" s="45"/>
      <c r="D34" s="151"/>
      <c r="E34" s="151"/>
      <c r="F34" s="151"/>
      <c r="G34" s="151"/>
      <c r="H34" s="155"/>
      <c r="I34" s="155"/>
      <c r="K34" s="2" t="s">
        <v>30</v>
      </c>
      <c r="L34" s="124"/>
      <c r="M34" s="159" t="s">
        <v>24</v>
      </c>
      <c r="N34" s="160"/>
      <c r="O34" s="161"/>
      <c r="P34" s="46"/>
      <c r="R34" s="34"/>
      <c r="S34" s="35"/>
      <c r="AG34" s="11" t="s">
        <v>19</v>
      </c>
      <c r="AH34" s="5">
        <f>SUM(AH27:AH33)</f>
        <v>0</v>
      </c>
      <c r="AK34" s="11" t="s">
        <v>126</v>
      </c>
      <c r="AL34" s="5">
        <f>SUM(AL31:AL33)</f>
        <v>0</v>
      </c>
      <c r="AM34" s="5">
        <f>SUM(AM31:AM33)</f>
        <v>0</v>
      </c>
    </row>
    <row r="35" spans="2:67" ht="14.25" customHeight="1" thickBot="1" x14ac:dyDescent="0.2">
      <c r="B35" s="239"/>
      <c r="C35" s="47"/>
      <c r="D35" s="150"/>
      <c r="E35" s="150"/>
      <c r="F35" s="150"/>
      <c r="G35" s="150"/>
      <c r="H35" s="156"/>
      <c r="I35" s="156"/>
      <c r="J35" s="48"/>
      <c r="K35" s="49" t="s">
        <v>129</v>
      </c>
      <c r="L35" s="126"/>
      <c r="M35" s="153" t="s">
        <v>130</v>
      </c>
      <c r="N35" s="153"/>
      <c r="O35" s="154"/>
      <c r="P35" s="50"/>
      <c r="R35" s="48"/>
      <c r="S35" s="52"/>
    </row>
    <row r="36" spans="2:67" ht="14.25" customHeight="1" thickTop="1" x14ac:dyDescent="0.15">
      <c r="B36" s="237" t="s">
        <v>133</v>
      </c>
      <c r="C36" s="53"/>
      <c r="D36" s="129" t="s">
        <v>187</v>
      </c>
      <c r="E36" s="14"/>
      <c r="F36" s="183" t="s">
        <v>124</v>
      </c>
      <c r="G36" s="183"/>
      <c r="H36" s="184" t="s">
        <v>125</v>
      </c>
      <c r="I36" s="184"/>
      <c r="J36" s="55"/>
      <c r="K36" s="53"/>
      <c r="L36" s="14"/>
      <c r="M36" s="54"/>
      <c r="N36" s="164"/>
      <c r="O36" s="165"/>
      <c r="P36" s="56"/>
      <c r="Q36" s="57"/>
      <c r="R36" s="58"/>
      <c r="S36" s="59"/>
      <c r="AG36" s="11"/>
      <c r="AH36" s="5" t="s">
        <v>38</v>
      </c>
    </row>
    <row r="37" spans="2:67" ht="14.25" customHeight="1" x14ac:dyDescent="0.15">
      <c r="B37" s="238"/>
      <c r="C37" s="36"/>
      <c r="D37" s="223"/>
      <c r="E37" s="223"/>
      <c r="F37" s="224"/>
      <c r="G37" s="224"/>
      <c r="H37" s="225"/>
      <c r="I37" s="225"/>
      <c r="K37" s="117" t="s">
        <v>173</v>
      </c>
      <c r="L37" s="125"/>
      <c r="M37" s="37" t="s">
        <v>4</v>
      </c>
      <c r="N37" s="240">
        <v>200</v>
      </c>
      <c r="O37" s="241"/>
      <c r="P37" s="6"/>
      <c r="R37" s="34"/>
      <c r="S37" s="35"/>
      <c r="AH37" s="38">
        <f>L37*N37</f>
        <v>0</v>
      </c>
    </row>
    <row r="38" spans="2:67" ht="14.25" customHeight="1" x14ac:dyDescent="0.15">
      <c r="B38" s="238"/>
      <c r="C38" s="36"/>
      <c r="D38" s="271" t="s">
        <v>119</v>
      </c>
      <c r="F38" s="183" t="s">
        <v>122</v>
      </c>
      <c r="G38" s="183"/>
      <c r="H38" s="185" t="s">
        <v>123</v>
      </c>
      <c r="I38" s="185"/>
      <c r="K38" s="2" t="s">
        <v>5</v>
      </c>
      <c r="L38" s="125"/>
      <c r="M38" s="39" t="s">
        <v>16</v>
      </c>
      <c r="N38" s="157">
        <v>520</v>
      </c>
      <c r="O38" s="158"/>
      <c r="P38" s="40"/>
      <c r="R38" s="34"/>
      <c r="S38" s="35"/>
      <c r="AH38" s="38">
        <f t="shared" ref="AH38:AH41" si="2">L38*N38</f>
        <v>0</v>
      </c>
      <c r="AL38" s="60"/>
    </row>
    <row r="39" spans="2:67" ht="14.25" customHeight="1" x14ac:dyDescent="0.15">
      <c r="B39" s="238"/>
      <c r="C39" s="36"/>
      <c r="D39" s="124"/>
      <c r="E39" t="s">
        <v>121</v>
      </c>
      <c r="F39" s="186"/>
      <c r="G39" s="186"/>
      <c r="H39" s="187"/>
      <c r="I39" s="187"/>
      <c r="K39" s="2" t="s">
        <v>7</v>
      </c>
      <c r="L39" s="125"/>
      <c r="M39" s="41" t="s">
        <v>29</v>
      </c>
      <c r="N39" s="162">
        <v>1040</v>
      </c>
      <c r="O39" s="163"/>
      <c r="P39" s="40"/>
      <c r="R39" s="34"/>
      <c r="S39" s="35"/>
      <c r="AH39" s="38">
        <f t="shared" si="2"/>
        <v>0</v>
      </c>
    </row>
    <row r="40" spans="2:67" ht="14.25" customHeight="1" x14ac:dyDescent="0.15">
      <c r="B40" s="238"/>
      <c r="C40" s="36"/>
      <c r="D40" s="268" t="s">
        <v>120</v>
      </c>
      <c r="E40" s="269"/>
      <c r="F40" s="269"/>
      <c r="G40" s="269"/>
      <c r="H40" s="269"/>
      <c r="I40" s="269"/>
      <c r="J40" s="270"/>
      <c r="K40" s="2" t="s">
        <v>6</v>
      </c>
      <c r="L40" s="125"/>
      <c r="M40" s="41" t="s">
        <v>179</v>
      </c>
      <c r="N40" s="157">
        <v>520</v>
      </c>
      <c r="O40" s="158"/>
      <c r="P40" s="40"/>
      <c r="R40" s="34"/>
      <c r="S40" s="35"/>
      <c r="AH40" s="38">
        <f t="shared" si="2"/>
        <v>0</v>
      </c>
      <c r="AJ40" s="14" t="s">
        <v>108</v>
      </c>
      <c r="AK40" s="14" t="s">
        <v>94</v>
      </c>
      <c r="AL40" s="14" t="s">
        <v>12</v>
      </c>
      <c r="AM40" s="14" t="s">
        <v>18</v>
      </c>
    </row>
    <row r="41" spans="2:67" ht="14.25" customHeight="1" x14ac:dyDescent="0.15">
      <c r="B41" s="238"/>
      <c r="C41" s="36"/>
      <c r="D41" s="124"/>
      <c r="E41" t="s">
        <v>121</v>
      </c>
      <c r="F41" s="174" t="s">
        <v>193</v>
      </c>
      <c r="G41" s="174"/>
      <c r="H41" s="174"/>
      <c r="I41" s="174"/>
      <c r="J41" s="175"/>
      <c r="K41" s="1" t="s">
        <v>8</v>
      </c>
      <c r="L41" s="125"/>
      <c r="M41" s="37" t="s">
        <v>9</v>
      </c>
      <c r="N41" s="162">
        <v>1040</v>
      </c>
      <c r="O41" s="163"/>
      <c r="P41" s="40"/>
      <c r="R41" s="34"/>
      <c r="S41" s="35"/>
      <c r="AH41" s="38">
        <f t="shared" si="2"/>
        <v>0</v>
      </c>
      <c r="AJ41" s="61">
        <f>IF(D39="",0,VLOOKUP(D39,$AZ$47:$BD$56,4,FALSE))</f>
        <v>0</v>
      </c>
      <c r="AK41" s="43">
        <f>IF(D39="",0,VLOOKUP($D$39,$AZ$47:$BO$56,15))</f>
        <v>0</v>
      </c>
      <c r="AL41" s="5">
        <f>IFERROR(IF(H43="催事",VLOOKUP($D$41,$AZ$83:$BD$85,2,FALSE),IF(H43="準備・片付",VLOOKUP($D$41,$AZ$87:$BD$89,2),IF(H43="据置",VLOOKUP($D$41,$AZ$91:$BD$93,2),0))),0)</f>
        <v>0</v>
      </c>
      <c r="AM41" s="5">
        <f>IFERROR(IF($H$43="",0,VLOOKUP($D$41,$BJ$83:$BO$85,3))*IF(H43="据置",0,1),0)</f>
        <v>0</v>
      </c>
    </row>
    <row r="42" spans="2:67" ht="14.25" customHeight="1" x14ac:dyDescent="0.15">
      <c r="B42" s="238"/>
      <c r="C42" s="44"/>
      <c r="D42" s="152" t="s">
        <v>194</v>
      </c>
      <c r="E42" s="152"/>
      <c r="F42" s="152"/>
      <c r="G42" s="152"/>
      <c r="H42" s="181" t="s">
        <v>156</v>
      </c>
      <c r="I42" s="182"/>
      <c r="K42" s="2" t="s">
        <v>178</v>
      </c>
      <c r="L42" s="125"/>
      <c r="M42" s="37" t="s">
        <v>10</v>
      </c>
      <c r="N42" s="162">
        <v>200</v>
      </c>
      <c r="O42" s="163"/>
      <c r="P42" s="40"/>
      <c r="R42" s="34"/>
      <c r="S42" s="35"/>
      <c r="AH42" s="38">
        <f>IF(L42="〇",N42,0)</f>
        <v>0</v>
      </c>
      <c r="AL42" s="5">
        <f>IFERROR(IF(H44="催事",VLOOKUP($D$41,$AZ$83:$BD$85,3,FALSE),IF(H44="準備・片付",VLOOKUP($D$41,$AZ$87:$BD$89,3),IF(H44="据置",VLOOKUP($D$41,$AZ$91:$BD$93,3),0))),0)</f>
        <v>0</v>
      </c>
      <c r="AM42" s="5">
        <f>IFERROR(IF($H$44="",0,VLOOKUP($D$41,$BJ$83:$BO$85,3))*IF(H44="据置",0,1),0)</f>
        <v>0</v>
      </c>
    </row>
    <row r="43" spans="2:67" ht="14.25" customHeight="1" x14ac:dyDescent="0.15">
      <c r="B43" s="238"/>
      <c r="C43" s="44"/>
      <c r="D43" s="151"/>
      <c r="E43" s="151"/>
      <c r="F43" s="151"/>
      <c r="G43" s="151"/>
      <c r="H43" s="155"/>
      <c r="I43" s="155"/>
      <c r="K43" s="2" t="s">
        <v>127</v>
      </c>
      <c r="L43" s="125"/>
      <c r="M43" s="37" t="s">
        <v>10</v>
      </c>
      <c r="N43" s="162">
        <v>2090</v>
      </c>
      <c r="O43" s="163"/>
      <c r="P43" s="40"/>
      <c r="R43" s="34"/>
      <c r="S43" s="35"/>
      <c r="AH43" s="38">
        <f>IF(L43="〇",N43,0)</f>
        <v>0</v>
      </c>
      <c r="AL43" s="5">
        <f>IFERROR(IF(H45="催事",VLOOKUP($D$41,$AZ$83:$BD$85,4,FALSE),IF(H45="準備・片付",VLOOKUP($D$41,$AZ$87:$BD$89,4),IF(H45="据置",VLOOKUP($D$41,$AZ$91:$BD$93,4),0))),0)</f>
        <v>0</v>
      </c>
      <c r="AM43" s="5">
        <f>IFERROR(IF($H$45="",0,VLOOKUP($D$41,$BJ$83:$BO$85,3))*IF(H45="据置",0,1),0)</f>
        <v>0</v>
      </c>
      <c r="AX43" s="11"/>
    </row>
    <row r="44" spans="2:67" ht="14.25" customHeight="1" x14ac:dyDescent="0.15">
      <c r="B44" s="238"/>
      <c r="C44" s="45"/>
      <c r="D44" s="151"/>
      <c r="E44" s="151"/>
      <c r="F44" s="151"/>
      <c r="G44" s="151"/>
      <c r="H44" s="155"/>
      <c r="I44" s="155"/>
      <c r="K44" s="2" t="s">
        <v>30</v>
      </c>
      <c r="L44" s="124" t="s">
        <v>145</v>
      </c>
      <c r="M44" s="159" t="s">
        <v>24</v>
      </c>
      <c r="N44" s="160"/>
      <c r="O44" s="161"/>
      <c r="P44" s="46"/>
      <c r="R44" s="34"/>
      <c r="S44" s="35"/>
      <c r="AG44" s="11" t="s">
        <v>19</v>
      </c>
      <c r="AH44" s="5">
        <f>SUM(AH37:AH43)</f>
        <v>0</v>
      </c>
      <c r="AK44" s="11" t="s">
        <v>126</v>
      </c>
      <c r="AL44" s="5">
        <f>SUM(AL41:AL43)</f>
        <v>0</v>
      </c>
      <c r="AM44" s="5">
        <f>SUM(AM41:AM43)</f>
        <v>0</v>
      </c>
    </row>
    <row r="45" spans="2:67" ht="14.25" customHeight="1" thickBot="1" x14ac:dyDescent="0.2">
      <c r="B45" s="239"/>
      <c r="C45" s="47"/>
      <c r="D45" s="150"/>
      <c r="E45" s="150"/>
      <c r="F45" s="150"/>
      <c r="G45" s="150"/>
      <c r="H45" s="156"/>
      <c r="I45" s="156"/>
      <c r="J45" s="48"/>
      <c r="K45" s="49" t="s">
        <v>129</v>
      </c>
      <c r="L45" s="126"/>
      <c r="M45" s="153" t="s">
        <v>130</v>
      </c>
      <c r="N45" s="153"/>
      <c r="O45" s="154"/>
      <c r="P45" s="50"/>
      <c r="Q45" s="51"/>
      <c r="R45" s="48"/>
      <c r="S45" s="52"/>
      <c r="AQ45" s="3" t="s">
        <v>135</v>
      </c>
      <c r="BL45" t="s">
        <v>142</v>
      </c>
    </row>
    <row r="46" spans="2:67" ht="18.75" customHeight="1" thickTop="1" thickBot="1" x14ac:dyDescent="0.2">
      <c r="B46" s="229" t="s">
        <v>197</v>
      </c>
      <c r="C46" s="242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4"/>
      <c r="AQ46" s="3"/>
      <c r="AU46" s="63"/>
      <c r="AV46" s="3"/>
      <c r="AW46" s="3"/>
      <c r="BA46" t="s">
        <v>52</v>
      </c>
      <c r="BB46" t="s">
        <v>79</v>
      </c>
      <c r="BC46" t="s">
        <v>54</v>
      </c>
      <c r="BF46" t="s">
        <v>137</v>
      </c>
      <c r="BK46" s="64" t="s">
        <v>111</v>
      </c>
      <c r="BL46" s="65" t="s">
        <v>52</v>
      </c>
      <c r="BM46" s="66" t="s">
        <v>53</v>
      </c>
      <c r="BN46" s="67" t="s">
        <v>54</v>
      </c>
    </row>
    <row r="47" spans="2:67" ht="18.75" customHeight="1" x14ac:dyDescent="0.15">
      <c r="B47" s="229"/>
      <c r="C47" s="231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3"/>
      <c r="AQ47" s="3"/>
      <c r="AR47" s="68" t="s">
        <v>139</v>
      </c>
      <c r="AS47" s="69" t="s">
        <v>140</v>
      </c>
      <c r="AT47" s="69" t="s">
        <v>55</v>
      </c>
      <c r="AU47" s="70" t="s">
        <v>56</v>
      </c>
      <c r="AV47" s="69" t="s">
        <v>57</v>
      </c>
      <c r="AW47" s="69" t="s">
        <v>58</v>
      </c>
      <c r="AX47" s="69" t="s">
        <v>59</v>
      </c>
      <c r="AY47" s="71"/>
      <c r="AZ47" s="71" t="s">
        <v>60</v>
      </c>
      <c r="BA47" s="72" t="s">
        <v>61</v>
      </c>
      <c r="BB47" s="72" t="s">
        <v>62</v>
      </c>
      <c r="BC47" s="73" t="s">
        <v>63</v>
      </c>
      <c r="BD47" s="3"/>
      <c r="BE47" s="3"/>
      <c r="BF47" s="74" t="s">
        <v>56</v>
      </c>
      <c r="BG47" s="75" t="s">
        <v>57</v>
      </c>
      <c r="BH47" s="75" t="s">
        <v>58</v>
      </c>
      <c r="BI47" s="76" t="s">
        <v>64</v>
      </c>
      <c r="BJ47" s="63"/>
      <c r="BK47" s="77" t="s">
        <v>65</v>
      </c>
      <c r="BL47" s="78" t="s">
        <v>66</v>
      </c>
      <c r="BM47" s="79" t="s">
        <v>67</v>
      </c>
      <c r="BN47" s="80" t="s">
        <v>68</v>
      </c>
      <c r="BO47" s="3"/>
    </row>
    <row r="48" spans="2:67" ht="18.75" customHeight="1" x14ac:dyDescent="0.15">
      <c r="B48" s="230"/>
      <c r="C48" s="234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6"/>
      <c r="AQ48" s="11" t="s">
        <v>52</v>
      </c>
      <c r="AR48" s="36">
        <f>F19</f>
        <v>0</v>
      </c>
      <c r="AS48">
        <f>H19</f>
        <v>0</v>
      </c>
      <c r="AT48">
        <f>IF(AR48=8,1,0)</f>
        <v>0</v>
      </c>
      <c r="AU48">
        <f>IF(AND(AR48&lt;=9,AS48&gt;=13),4,IF(13-AR48&lt;0,0,IF(AS48&lt;13,AS48-AR48,13-AR48)))</f>
        <v>0</v>
      </c>
      <c r="AV48">
        <f>IF(AS48-AR48-AU48-AW48&lt;0,0,AS48-AR48-AU48-AW48)-AT48</f>
        <v>0</v>
      </c>
      <c r="AW48">
        <f>IF(AS48&lt;=17,0,IF(AR48&gt;17,AS48-AR48,AS48-17))</f>
        <v>0</v>
      </c>
      <c r="AX48">
        <f>IF(AND(AR48&lt;=9,AS48=21),1,0)</f>
        <v>0</v>
      </c>
      <c r="AY48" t="s">
        <v>69</v>
      </c>
      <c r="AZ48">
        <v>1</v>
      </c>
      <c r="BA48" s="7">
        <f>IF($AX$48=1,BI48,BF48*$AU$48+BG48*$AV$48+BH48*$AW$48)+$AT$48*BH48</f>
        <v>0</v>
      </c>
      <c r="BB48" s="7">
        <f t="shared" ref="BB48:BB55" si="3">IF($AX$49=1,BI48,BF48*$AU$49+BG48*$AV$49+BH48*$AW$49)+$AT$49*BH48</f>
        <v>0</v>
      </c>
      <c r="BC48" s="81">
        <f t="shared" ref="BC48:BC55" si="4">IF($AX$50=1,BI48,BF48*$AU$50+BG48*$AV$50+BH48*$AW$50)+$AT$50*BH48</f>
        <v>0</v>
      </c>
      <c r="BD48" s="4"/>
      <c r="BE48" s="4" t="s">
        <v>69</v>
      </c>
      <c r="BF48" s="46">
        <v>570</v>
      </c>
      <c r="BG48">
        <v>620</v>
      </c>
      <c r="BH48">
        <v>730</v>
      </c>
      <c r="BI48" s="82">
        <v>6910</v>
      </c>
      <c r="BJ48" s="83" t="s">
        <v>69</v>
      </c>
      <c r="BK48" s="84">
        <v>90</v>
      </c>
      <c r="BL48" s="78">
        <f t="shared" ref="BL48:BL56" si="5">IF($AX$97=1,BK48*SUM($AT$48:$AW$48),0)</f>
        <v>0</v>
      </c>
      <c r="BM48" s="14">
        <f t="shared" ref="BM48:BM56" si="6">IF($AX$98=1,$BK48*SUM($AT$49:$AW$49),0)</f>
        <v>0</v>
      </c>
      <c r="BN48" s="85">
        <f t="shared" ref="BN48:BN56" si="7">IF($AX$99=1,$BK48*SUM($AT$50:$AW$50),0)</f>
        <v>0</v>
      </c>
    </row>
    <row r="49" spans="7:67" ht="15" customHeight="1" x14ac:dyDescent="0.15">
      <c r="G49" s="86" t="s">
        <v>195</v>
      </c>
      <c r="M49" s="87"/>
      <c r="N49" s="87"/>
      <c r="O49" s="87"/>
      <c r="AQ49" s="11" t="s">
        <v>79</v>
      </c>
      <c r="AR49" s="36">
        <f>F29</f>
        <v>0</v>
      </c>
      <c r="AS49">
        <f>H29</f>
        <v>0</v>
      </c>
      <c r="AT49">
        <f t="shared" ref="AT49:AT50" si="8">IF(AR49=8,1,0)</f>
        <v>0</v>
      </c>
      <c r="AU49">
        <f>IF(AND(AR49&lt;=9,AS49&gt;=13),4,IF(13-AR49&lt;0,0,IF(AS49&lt;13,AS49-AR49,13-AR49)))</f>
        <v>0</v>
      </c>
      <c r="AV49">
        <f>IF(AS49-AR49-AU49-AW49&lt;0,0,AS49-AR49-AU49-AW49)-AT49</f>
        <v>0</v>
      </c>
      <c r="AW49">
        <f>IF(AS49&lt;=17,0,IF(AR49&gt;17,AS49-AR49,AS49-17))</f>
        <v>0</v>
      </c>
      <c r="AX49">
        <f>IF(AND(AR49&lt;=9,AS49=21),1,0)</f>
        <v>0</v>
      </c>
      <c r="AY49" t="s">
        <v>70</v>
      </c>
      <c r="AZ49">
        <v>2</v>
      </c>
      <c r="BA49" s="7">
        <f>IF($AX$48=1,BI49,BF49*$AU$48+BG49*$AV$48+BH49*$AW$48)+$AT$48*BH49</f>
        <v>0</v>
      </c>
      <c r="BB49" s="7">
        <f t="shared" si="3"/>
        <v>0</v>
      </c>
      <c r="BC49" s="81">
        <f t="shared" si="4"/>
        <v>0</v>
      </c>
      <c r="BD49" s="4"/>
      <c r="BE49" s="4" t="s">
        <v>70</v>
      </c>
      <c r="BF49" s="46">
        <v>1540</v>
      </c>
      <c r="BG49">
        <v>1710</v>
      </c>
      <c r="BH49">
        <v>1950</v>
      </c>
      <c r="BI49" s="82">
        <v>18220</v>
      </c>
      <c r="BJ49" s="83" t="s">
        <v>70</v>
      </c>
      <c r="BK49" s="84">
        <v>220</v>
      </c>
      <c r="BL49" s="78">
        <f t="shared" si="5"/>
        <v>0</v>
      </c>
      <c r="BM49" s="14">
        <f t="shared" si="6"/>
        <v>0</v>
      </c>
      <c r="BN49" s="85">
        <f t="shared" si="7"/>
        <v>0</v>
      </c>
    </row>
    <row r="50" spans="7:67" ht="15" customHeight="1" x14ac:dyDescent="0.15">
      <c r="L50" s="145" t="s">
        <v>185</v>
      </c>
      <c r="M50" s="146"/>
      <c r="N50" s="146"/>
      <c r="O50" s="146"/>
      <c r="P50" s="146"/>
      <c r="Q50" s="146"/>
      <c r="R50" s="146"/>
      <c r="S50" s="146"/>
      <c r="AQ50" s="11" t="s">
        <v>54</v>
      </c>
      <c r="AR50" s="36">
        <f>F39</f>
        <v>0</v>
      </c>
      <c r="AS50">
        <f>H39</f>
        <v>0</v>
      </c>
      <c r="AT50">
        <f t="shared" si="8"/>
        <v>0</v>
      </c>
      <c r="AU50">
        <f>IF(AND(AR50&lt;=9,AS50&gt;=13),4,IF(13-AR50&lt;0,0,IF(AS50&lt;13,AS50-AR50,13-AR50)))</f>
        <v>0</v>
      </c>
      <c r="AV50">
        <f>IF(AS50-AR50-AU50-AW50&lt;0,0,AS50-AR50-AU50-AW50)-AT50</f>
        <v>0</v>
      </c>
      <c r="AW50">
        <f>IF(AS50&lt;=17,0,IF(AR50&gt;17,AS50-AR50,AS50-17))</f>
        <v>0</v>
      </c>
      <c r="AX50">
        <f>IF(AND(AR50&lt;=9,AS50=21),1,0)</f>
        <v>0</v>
      </c>
      <c r="AY50" t="s">
        <v>71</v>
      </c>
      <c r="AZ50">
        <v>3</v>
      </c>
      <c r="BA50" s="7">
        <f t="shared" ref="BA50:BA55" si="9">IF($AX$48=1,BI50,BF50*$AU$48+BG50*$AV$48+BH50*$AW$48)+$AT$48*BH50</f>
        <v>0</v>
      </c>
      <c r="BB50" s="7">
        <f t="shared" si="3"/>
        <v>0</v>
      </c>
      <c r="BC50" s="81">
        <f t="shared" si="4"/>
        <v>0</v>
      </c>
      <c r="BD50" s="4"/>
      <c r="BE50" s="4" t="s">
        <v>71</v>
      </c>
      <c r="BF50" s="46">
        <v>750</v>
      </c>
      <c r="BG50">
        <v>840</v>
      </c>
      <c r="BH50">
        <v>950</v>
      </c>
      <c r="BI50" s="82">
        <v>8800</v>
      </c>
      <c r="BJ50" s="83" t="s">
        <v>71</v>
      </c>
      <c r="BK50" s="84">
        <v>120</v>
      </c>
      <c r="BL50" s="78">
        <f t="shared" si="5"/>
        <v>0</v>
      </c>
      <c r="BM50" s="14">
        <f t="shared" si="6"/>
        <v>0</v>
      </c>
      <c r="BN50" s="85">
        <f t="shared" si="7"/>
        <v>0</v>
      </c>
    </row>
    <row r="51" spans="7:67" x14ac:dyDescent="0.15">
      <c r="L51" s="146"/>
      <c r="M51" s="146"/>
      <c r="N51" s="146"/>
      <c r="O51" s="146"/>
      <c r="P51" s="146"/>
      <c r="Q51" s="146"/>
      <c r="R51" s="146"/>
      <c r="S51" s="146"/>
      <c r="AQ51" s="11"/>
      <c r="AR51" s="36"/>
      <c r="AY51" t="s">
        <v>72</v>
      </c>
      <c r="AZ51">
        <v>4</v>
      </c>
      <c r="BA51" s="7">
        <f t="shared" si="9"/>
        <v>0</v>
      </c>
      <c r="BB51" s="7">
        <f t="shared" si="3"/>
        <v>0</v>
      </c>
      <c r="BC51" s="81">
        <f t="shared" si="4"/>
        <v>0</v>
      </c>
      <c r="BD51" s="4"/>
      <c r="BE51" s="4" t="s">
        <v>72</v>
      </c>
      <c r="BF51" s="46">
        <v>620</v>
      </c>
      <c r="BG51">
        <v>710</v>
      </c>
      <c r="BH51">
        <v>840</v>
      </c>
      <c r="BI51" s="82">
        <v>7540</v>
      </c>
      <c r="BJ51" s="83" t="s">
        <v>72</v>
      </c>
      <c r="BK51" s="84">
        <v>100</v>
      </c>
      <c r="BL51" s="78">
        <f t="shared" si="5"/>
        <v>0</v>
      </c>
      <c r="BM51" s="14">
        <f t="shared" si="6"/>
        <v>0</v>
      </c>
      <c r="BN51" s="85">
        <f t="shared" si="7"/>
        <v>0</v>
      </c>
    </row>
    <row r="52" spans="7:67" x14ac:dyDescent="0.15">
      <c r="L52" s="146"/>
      <c r="M52" s="146"/>
      <c r="N52" s="146"/>
      <c r="O52" s="146"/>
      <c r="P52" s="146"/>
      <c r="Q52" s="146"/>
      <c r="R52" s="146"/>
      <c r="S52" s="146"/>
      <c r="AR52" s="36"/>
      <c r="AY52" t="s">
        <v>73</v>
      </c>
      <c r="AZ52">
        <v>5</v>
      </c>
      <c r="BA52" s="7">
        <f t="shared" si="9"/>
        <v>0</v>
      </c>
      <c r="BB52" s="7">
        <f t="shared" si="3"/>
        <v>0</v>
      </c>
      <c r="BC52" s="81">
        <f t="shared" si="4"/>
        <v>0</v>
      </c>
      <c r="BD52" s="4"/>
      <c r="BE52" s="4" t="s">
        <v>73</v>
      </c>
      <c r="BF52" s="46">
        <v>1730</v>
      </c>
      <c r="BG52">
        <v>1910</v>
      </c>
      <c r="BH52">
        <v>2250</v>
      </c>
      <c r="BI52" s="82">
        <v>20740</v>
      </c>
      <c r="BJ52" s="83" t="s">
        <v>73</v>
      </c>
      <c r="BK52" s="84">
        <v>260</v>
      </c>
      <c r="BL52" s="78">
        <f t="shared" si="5"/>
        <v>0</v>
      </c>
      <c r="BM52" s="14">
        <f t="shared" si="6"/>
        <v>0</v>
      </c>
      <c r="BN52" s="85">
        <f t="shared" si="7"/>
        <v>0</v>
      </c>
    </row>
    <row r="53" spans="7:67" x14ac:dyDescent="0.15">
      <c r="L53" s="146"/>
      <c r="M53" s="146"/>
      <c r="N53" s="146"/>
      <c r="O53" s="146"/>
      <c r="P53" s="146"/>
      <c r="Q53" s="146"/>
      <c r="R53" s="146"/>
      <c r="S53" s="146"/>
      <c r="AR53" s="36"/>
      <c r="AY53" t="s">
        <v>74</v>
      </c>
      <c r="AZ53">
        <v>6</v>
      </c>
      <c r="BA53" s="7">
        <f t="shared" si="9"/>
        <v>0</v>
      </c>
      <c r="BB53" s="7">
        <f t="shared" si="3"/>
        <v>0</v>
      </c>
      <c r="BC53" s="81">
        <f t="shared" si="4"/>
        <v>0</v>
      </c>
      <c r="BD53" s="4"/>
      <c r="BE53" s="4" t="s">
        <v>74</v>
      </c>
      <c r="BF53" s="46">
        <v>1540</v>
      </c>
      <c r="BG53">
        <v>1710</v>
      </c>
      <c r="BH53">
        <v>1950</v>
      </c>
      <c r="BI53" s="82">
        <v>18220</v>
      </c>
      <c r="BJ53" s="83" t="s">
        <v>74</v>
      </c>
      <c r="BK53" s="84">
        <v>220</v>
      </c>
      <c r="BL53" s="78">
        <f t="shared" si="5"/>
        <v>0</v>
      </c>
      <c r="BM53" s="14">
        <f t="shared" si="6"/>
        <v>0</v>
      </c>
      <c r="BN53" s="85">
        <f t="shared" si="7"/>
        <v>0</v>
      </c>
    </row>
    <row r="54" spans="7:67" x14ac:dyDescent="0.15">
      <c r="L54" s="146"/>
      <c r="M54" s="146"/>
      <c r="N54" s="146"/>
      <c r="O54" s="146"/>
      <c r="P54" s="146"/>
      <c r="Q54" s="146"/>
      <c r="R54" s="146"/>
      <c r="S54" s="146"/>
      <c r="AR54" s="36"/>
      <c r="AY54" t="s">
        <v>75</v>
      </c>
      <c r="AZ54">
        <v>7</v>
      </c>
      <c r="BA54" s="7">
        <f t="shared" si="9"/>
        <v>0</v>
      </c>
      <c r="BB54" s="7">
        <f t="shared" si="3"/>
        <v>0</v>
      </c>
      <c r="BC54" s="81">
        <f t="shared" si="4"/>
        <v>0</v>
      </c>
      <c r="BD54" s="4"/>
      <c r="BE54" s="4" t="s">
        <v>75</v>
      </c>
      <c r="BF54" s="46">
        <v>1980</v>
      </c>
      <c r="BG54">
        <v>2200</v>
      </c>
      <c r="BH54">
        <v>2530</v>
      </c>
      <c r="BI54" s="82">
        <v>23250</v>
      </c>
      <c r="BJ54" s="83" t="s">
        <v>75</v>
      </c>
      <c r="BK54" s="84">
        <v>290</v>
      </c>
      <c r="BL54" s="78">
        <f t="shared" si="5"/>
        <v>0</v>
      </c>
      <c r="BM54" s="14">
        <f t="shared" si="6"/>
        <v>0</v>
      </c>
      <c r="BN54" s="85">
        <f t="shared" si="7"/>
        <v>0</v>
      </c>
    </row>
    <row r="55" spans="7:67" x14ac:dyDescent="0.15">
      <c r="L55" s="146"/>
      <c r="M55" s="146"/>
      <c r="N55" s="146"/>
      <c r="O55" s="146"/>
      <c r="P55" s="146"/>
      <c r="Q55" s="146"/>
      <c r="R55" s="146"/>
      <c r="S55" s="146"/>
      <c r="AR55" s="36"/>
      <c r="AY55" t="s">
        <v>76</v>
      </c>
      <c r="AZ55">
        <v>8</v>
      </c>
      <c r="BA55" s="7">
        <f t="shared" si="9"/>
        <v>0</v>
      </c>
      <c r="BB55" s="7">
        <f t="shared" si="3"/>
        <v>0</v>
      </c>
      <c r="BC55" s="81">
        <f t="shared" si="4"/>
        <v>0</v>
      </c>
      <c r="BD55" s="4"/>
      <c r="BE55" s="4" t="s">
        <v>76</v>
      </c>
      <c r="BF55" s="46">
        <v>1780</v>
      </c>
      <c r="BG55">
        <v>1950</v>
      </c>
      <c r="BH55">
        <v>2290</v>
      </c>
      <c r="BI55" s="82">
        <v>21370</v>
      </c>
      <c r="BJ55" s="83" t="s">
        <v>76</v>
      </c>
      <c r="BK55" s="84">
        <v>260</v>
      </c>
      <c r="BL55" s="78">
        <f t="shared" si="5"/>
        <v>0</v>
      </c>
      <c r="BM55" s="14">
        <f t="shared" si="6"/>
        <v>0</v>
      </c>
      <c r="BN55" s="85">
        <f t="shared" si="7"/>
        <v>0</v>
      </c>
    </row>
    <row r="56" spans="7:67" ht="15.75" thickBot="1" x14ac:dyDescent="0.2">
      <c r="G56" s="127" t="s">
        <v>186</v>
      </c>
      <c r="S56" s="30" t="s">
        <v>210</v>
      </c>
      <c r="AR56" s="88"/>
      <c r="AS56" s="12"/>
      <c r="AT56" s="12"/>
      <c r="AU56" s="12"/>
      <c r="AV56" s="12"/>
      <c r="AW56" s="12"/>
      <c r="AX56" s="12"/>
      <c r="AY56" s="12" t="s">
        <v>157</v>
      </c>
      <c r="AZ56" s="13" t="s">
        <v>158</v>
      </c>
      <c r="BA56" s="89">
        <f t="shared" ref="BA56" si="10">IF($AX$48=1,BI56,BF56*$AU$48+BG56*$AV$48+BH56*$AW$48)+$AT$48*BH56</f>
        <v>0</v>
      </c>
      <c r="BB56" s="89">
        <f t="shared" ref="BB56" si="11">IF($AX$49=1,BI56,BF56*$AU$49+BG56*$AV$49+BH56*$AW$49)+$AT$49*BH56</f>
        <v>0</v>
      </c>
      <c r="BC56" s="90">
        <f t="shared" ref="BC56" si="12">IF($AX$50=1,BI56,BF56*$AU$50+BG56*$AV$50+BH56*$AW$50)+$AT$50*BH56</f>
        <v>0</v>
      </c>
      <c r="BD56" s="4"/>
      <c r="BE56" t="s">
        <v>157</v>
      </c>
      <c r="BF56" s="62">
        <f>+BF54+BF55</f>
        <v>3760</v>
      </c>
      <c r="BG56" s="91">
        <f t="shared" ref="BG56:BK56" si="13">+BG54+BG55</f>
        <v>4150</v>
      </c>
      <c r="BH56" s="91">
        <f t="shared" si="13"/>
        <v>4820</v>
      </c>
      <c r="BI56" s="92">
        <f t="shared" si="13"/>
        <v>44620</v>
      </c>
      <c r="BJ56" s="11" t="s">
        <v>157</v>
      </c>
      <c r="BK56" s="93">
        <f t="shared" si="13"/>
        <v>550</v>
      </c>
      <c r="BL56" s="93">
        <f t="shared" si="5"/>
        <v>0</v>
      </c>
      <c r="BM56" s="27">
        <f t="shared" si="6"/>
        <v>0</v>
      </c>
      <c r="BN56" s="94">
        <f t="shared" si="7"/>
        <v>0</v>
      </c>
    </row>
    <row r="57" spans="7:67" ht="14.25" thickBot="1" x14ac:dyDescent="0.2">
      <c r="G57" s="127"/>
      <c r="BA57" s="4"/>
      <c r="BB57" s="4"/>
      <c r="BC57" s="4"/>
      <c r="BD57" s="4"/>
      <c r="BE57" s="4"/>
      <c r="BF57" t="s">
        <v>138</v>
      </c>
    </row>
    <row r="58" spans="7:67" x14ac:dyDescent="0.15">
      <c r="AP58" s="3"/>
      <c r="AQ58" s="3" t="s">
        <v>134</v>
      </c>
      <c r="BA58" t="s">
        <v>102</v>
      </c>
      <c r="BB58" t="s">
        <v>103</v>
      </c>
      <c r="BC58" t="s">
        <v>104</v>
      </c>
      <c r="BF58" s="19" t="s">
        <v>105</v>
      </c>
      <c r="BG58" s="95"/>
      <c r="BH58" s="95"/>
      <c r="BI58" s="96"/>
      <c r="BK58" t="s">
        <v>143</v>
      </c>
      <c r="BL58" s="3" t="s">
        <v>141</v>
      </c>
    </row>
    <row r="59" spans="7:67" x14ac:dyDescent="0.15">
      <c r="AK59" s="14" t="s">
        <v>12</v>
      </c>
      <c r="AR59" s="66" t="s">
        <v>153</v>
      </c>
      <c r="AS59" s="66" t="s">
        <v>153</v>
      </c>
      <c r="AT59" s="97" t="s">
        <v>155</v>
      </c>
      <c r="AU59" s="66" t="s">
        <v>99</v>
      </c>
      <c r="AV59" s="66" t="s">
        <v>100</v>
      </c>
      <c r="AW59" s="66" t="s">
        <v>101</v>
      </c>
      <c r="AX59" s="97" t="s">
        <v>59</v>
      </c>
      <c r="AY59" s="98"/>
      <c r="AZ59" s="72" t="s">
        <v>77</v>
      </c>
      <c r="BA59" s="72" t="s">
        <v>61</v>
      </c>
      <c r="BB59" s="72" t="s">
        <v>62</v>
      </c>
      <c r="BC59" s="73" t="s">
        <v>63</v>
      </c>
      <c r="BD59" s="3"/>
      <c r="BE59" s="3"/>
      <c r="BF59" s="99" t="s">
        <v>56</v>
      </c>
      <c r="BG59" s="3" t="s">
        <v>57</v>
      </c>
      <c r="BH59" s="3" t="s">
        <v>58</v>
      </c>
      <c r="BI59" s="100" t="s">
        <v>83</v>
      </c>
      <c r="BJ59" s="63"/>
      <c r="BK59" s="101" t="s">
        <v>65</v>
      </c>
      <c r="BL59" s="65" t="s">
        <v>96</v>
      </c>
      <c r="BM59" s="97" t="s">
        <v>112</v>
      </c>
      <c r="BN59" s="102" t="s">
        <v>98</v>
      </c>
      <c r="BO59" s="3"/>
    </row>
    <row r="60" spans="7:67" x14ac:dyDescent="0.15">
      <c r="Q60" s="128"/>
      <c r="S60" s="3"/>
      <c r="AA60" t="s">
        <v>114</v>
      </c>
      <c r="AB60" s="14" t="s">
        <v>12</v>
      </c>
      <c r="AC60" s="14" t="s">
        <v>11</v>
      </c>
      <c r="AD60" s="14" t="s">
        <v>0</v>
      </c>
      <c r="AE60" s="14" t="s">
        <v>1</v>
      </c>
      <c r="AF60" s="14" t="s">
        <v>2</v>
      </c>
      <c r="AG60" s="79" t="s">
        <v>182</v>
      </c>
      <c r="AH60" s="79" t="s">
        <v>123</v>
      </c>
      <c r="AI60" s="14" t="s">
        <v>33</v>
      </c>
      <c r="AJ60" s="14" t="s">
        <v>40</v>
      </c>
      <c r="AK60" t="s">
        <v>169</v>
      </c>
      <c r="AL60" t="s">
        <v>170</v>
      </c>
      <c r="AP60" s="11"/>
      <c r="AQ60" s="11" t="s">
        <v>52</v>
      </c>
      <c r="AR60" s="103">
        <f>D23</f>
        <v>0</v>
      </c>
      <c r="AS60" s="14" t="e">
        <f>VLOOKUP(AR60,$AK$61:$AL$68,2,FALSE)</f>
        <v>#N/A</v>
      </c>
      <c r="AT60" s="14" t="e">
        <f>IF($AS60="早朝",1,0)</f>
        <v>#N/A</v>
      </c>
      <c r="AU60" s="14" t="e">
        <f>IF(OR($AS60="午前",$AS60="午前～午後"),1,0)</f>
        <v>#N/A</v>
      </c>
      <c r="AV60" s="14" t="e">
        <f>IF(OR($AS60="午後",$AS60="午後～夜間",AS60="午前～午後"),1,0)</f>
        <v>#N/A</v>
      </c>
      <c r="AW60" s="14" t="e">
        <f>IF(OR($AS60="夜間",$AS60="午後～夜間"),1,0)</f>
        <v>#N/A</v>
      </c>
      <c r="AX60" s="14" t="e">
        <f>IF($AS60="全日",1,0)</f>
        <v>#N/A</v>
      </c>
      <c r="AY60" t="s">
        <v>78</v>
      </c>
      <c r="AZ60">
        <v>1</v>
      </c>
      <c r="BA60" s="7" t="e">
        <f>IF(AX60=1,$BI$60,$BF$60*AU60+$BG$60*AV60+$BH$60*AW60)+AT60*7540</f>
        <v>#N/A</v>
      </c>
      <c r="BB60" s="7" t="e">
        <f>IF(AX61=1,$BI$60,$BF$60*AU61+$BG$60*AV61+$BH$60*AW61)+AT61*7540</f>
        <v>#N/A</v>
      </c>
      <c r="BC60" s="81" t="e">
        <f>IF(AX62=1,$BI$60,$BF$60*AU62+$BG$60*AV62+$BH$60*AW62)+AT62*7540</f>
        <v>#N/A</v>
      </c>
      <c r="BD60" s="4"/>
      <c r="BE60" s="4" t="s">
        <v>78</v>
      </c>
      <c r="BF60" s="46">
        <v>23670</v>
      </c>
      <c r="BG60">
        <v>26290</v>
      </c>
      <c r="BH60">
        <v>30170</v>
      </c>
      <c r="BI60" s="82">
        <v>71020</v>
      </c>
      <c r="BJ60" s="8">
        <v>1</v>
      </c>
      <c r="BK60" s="84">
        <v>850</v>
      </c>
      <c r="BL60" s="78" t="e">
        <f>IF(AND(AX60=1,$AX$97=1),$BK$60*12,IF($AX$97=1,$BK$60*SUM(AU60:AW60)*4,0))+IF(AND(AT60=1,$AX$97=1),$BK$60,0)</f>
        <v>#N/A</v>
      </c>
      <c r="BM60" s="14" t="e">
        <f>IF(AND(AX61=1,$AX$97=1),$BK$60*12,IF($AX$97=1,$BK$60*SUM(AU61:AW61)*4,0))+IF(AND(AT61=1,$AX$97=1),$BK$60,0)</f>
        <v>#N/A</v>
      </c>
      <c r="BN60" s="85" t="e">
        <f>IF(AND(AX62=1,$AX$97=1),$BK$60*12,IF($AX$97=1,$BK$60*SUM(AU62:AW62)*4,0))+IF(AND(AT62=1,$AX$97=1),$BK$60,0)</f>
        <v>#N/A</v>
      </c>
    </row>
    <row r="61" spans="7:67" x14ac:dyDescent="0.15">
      <c r="Q61" s="3"/>
      <c r="S61" s="3"/>
      <c r="AA61" t="s">
        <v>115</v>
      </c>
      <c r="AR61" s="103">
        <f>D24</f>
        <v>0</v>
      </c>
      <c r="AS61" s="14" t="e">
        <f t="shared" ref="AS61:AS62" si="14">VLOOKUP(AR61,$AK$61:$AL$68,2,FALSE)</f>
        <v>#N/A</v>
      </c>
      <c r="AT61" s="14" t="e">
        <f>IF(AS61=8,1,0)</f>
        <v>#N/A</v>
      </c>
      <c r="AU61" s="14" t="e">
        <f>IF(OR($AS61="午前",$AS61="午前～午後"),1,0)</f>
        <v>#N/A</v>
      </c>
      <c r="AV61" s="14" t="e">
        <f>IF(OR($AS61="午後",$AS61="午後～夜間",AS61="午前～午後"),1,0)</f>
        <v>#N/A</v>
      </c>
      <c r="AW61" s="14" t="e">
        <f>IF(OR($AS61="夜間",$AS61="午後～夜間"),1,0)</f>
        <v>#N/A</v>
      </c>
      <c r="AX61" s="14" t="e">
        <f>IF($AS61="全日",1,0)</f>
        <v>#N/A</v>
      </c>
      <c r="AY61" t="s">
        <v>80</v>
      </c>
      <c r="AZ61">
        <v>2</v>
      </c>
      <c r="BA61" s="7" t="e">
        <f>IF(AX60=1,$BI$61,$BF$61*AU60+$BG$61*AV60+$BH$61*AW60)+AT60*4500</f>
        <v>#N/A</v>
      </c>
      <c r="BB61" s="7" t="e">
        <f>IF(AX61=1,$BI$61,$BF$61*AU61+$BG$61*AV61+$BH$61*AW61)+AT61*4500</f>
        <v>#N/A</v>
      </c>
      <c r="BC61" s="81" t="e">
        <f>IF(AX62=1,$BI$61,$BF$61*AU62+$BG$61*AV62+$BH$61*AW62)+AT62*4500</f>
        <v>#N/A</v>
      </c>
      <c r="BD61" s="4"/>
      <c r="BE61" s="4" t="s">
        <v>80</v>
      </c>
      <c r="BF61" s="46">
        <v>14140</v>
      </c>
      <c r="BG61">
        <v>15710</v>
      </c>
      <c r="BH61">
        <v>18010</v>
      </c>
      <c r="BI61" s="82">
        <v>42110</v>
      </c>
      <c r="BJ61" s="8">
        <v>2</v>
      </c>
      <c r="BK61" s="84">
        <v>510</v>
      </c>
      <c r="BL61" s="78" t="e">
        <f>IF(AND(AX60=1,$AX$97=1),$BK$61*12,IF($AX$97=1,$BK$61*SUM(AU60:AW60)*4,0))+IF(AND(AT60=1,$AX$97=1),$BK$61,0)</f>
        <v>#N/A</v>
      </c>
      <c r="BM61" s="14" t="e">
        <f>IF(AND(AX61=1,$AX$97=1),$BK$61*12,IF($AX$97=1,$BK$61*SUM(AU61:AW61)*4,0))+IF(AND(AT61=1,$AX$97=1),$BK$61,0)</f>
        <v>#N/A</v>
      </c>
      <c r="BN61" s="85" t="e">
        <f>IF(AND(AX62=1,$AX$97=1),$BK$61*12,IF($AX$97=1,$BK$61*SUM(AU62:AW62)*4,0))+IF(AND(AT62=1,$AX$97=1),$BK$61,0)</f>
        <v>#N/A</v>
      </c>
    </row>
    <row r="62" spans="7:67" x14ac:dyDescent="0.15">
      <c r="AB62">
        <v>1</v>
      </c>
      <c r="AC62" t="s">
        <v>46</v>
      </c>
      <c r="AD62" s="3">
        <v>2023</v>
      </c>
      <c r="AE62">
        <v>1</v>
      </c>
      <c r="AF62">
        <v>1</v>
      </c>
      <c r="AG62">
        <v>9</v>
      </c>
      <c r="AH62">
        <v>10</v>
      </c>
      <c r="AI62" t="s">
        <v>35</v>
      </c>
      <c r="AJ62" s="3" t="s">
        <v>95</v>
      </c>
      <c r="AK62" s="3" t="s">
        <v>162</v>
      </c>
      <c r="AL62" s="3" t="s">
        <v>99</v>
      </c>
      <c r="AR62" s="103">
        <f>D25</f>
        <v>0</v>
      </c>
      <c r="AS62" s="14" t="e">
        <f t="shared" si="14"/>
        <v>#N/A</v>
      </c>
      <c r="AT62" s="14" t="e">
        <f>IF(AS62=8,1,0)</f>
        <v>#N/A</v>
      </c>
      <c r="AU62" s="14" t="e">
        <f>IF(OR($AS62="午前",$AS62="午前～午後"),1,0)</f>
        <v>#N/A</v>
      </c>
      <c r="AV62" s="14" t="e">
        <f>IF(OR($AS62="午後",$AS62="午後～夜間",AS62="午前～午後"),1,0)</f>
        <v>#N/A</v>
      </c>
      <c r="AW62" s="14" t="e">
        <f>IF(OR($AS62="夜間",$AS62="午後～夜間"),1,0)</f>
        <v>#N/A</v>
      </c>
      <c r="AX62" s="14" t="e">
        <f>IF($AS62="全日",1,0)</f>
        <v>#N/A</v>
      </c>
      <c r="AY62" t="s">
        <v>80</v>
      </c>
      <c r="BC62" s="34"/>
      <c r="BF62" s="104" t="s">
        <v>36</v>
      </c>
      <c r="BI62" s="82"/>
      <c r="BJ62" s="8"/>
      <c r="BK62" s="84"/>
      <c r="BL62" s="78"/>
      <c r="BM62" s="14"/>
      <c r="BN62" s="85"/>
    </row>
    <row r="63" spans="7:67" x14ac:dyDescent="0.15">
      <c r="AA63" t="s">
        <v>116</v>
      </c>
      <c r="AB63">
        <v>2</v>
      </c>
      <c r="AC63" t="s">
        <v>47</v>
      </c>
      <c r="AD63" s="3">
        <v>2024</v>
      </c>
      <c r="AE63">
        <v>2</v>
      </c>
      <c r="AF63">
        <f>AF62+1</f>
        <v>2</v>
      </c>
      <c r="AG63">
        <f>AG62+1</f>
        <v>10</v>
      </c>
      <c r="AH63">
        <f>AH62+1</f>
        <v>11</v>
      </c>
      <c r="AI63" s="3" t="s">
        <v>106</v>
      </c>
      <c r="AJ63" s="3"/>
      <c r="AK63" s="3" t="s">
        <v>163</v>
      </c>
      <c r="AL63" s="3" t="s">
        <v>100</v>
      </c>
      <c r="AR63" s="78"/>
      <c r="AS63" s="14"/>
      <c r="AT63" s="14"/>
      <c r="AU63" s="14"/>
      <c r="AV63" s="14"/>
      <c r="AW63" s="14"/>
      <c r="AX63" s="14"/>
      <c r="AZ63" s="3" t="s">
        <v>81</v>
      </c>
      <c r="BA63" s="105" t="s">
        <v>82</v>
      </c>
      <c r="BB63" s="105" t="s">
        <v>82</v>
      </c>
      <c r="BC63" s="106" t="s">
        <v>82</v>
      </c>
      <c r="BD63" s="105"/>
      <c r="BE63" s="105"/>
      <c r="BF63" s="99" t="s">
        <v>56</v>
      </c>
      <c r="BG63" s="3" t="s">
        <v>91</v>
      </c>
      <c r="BH63" s="3" t="s">
        <v>58</v>
      </c>
      <c r="BI63" s="100" t="s">
        <v>64</v>
      </c>
      <c r="BJ63" s="63"/>
      <c r="BK63" s="84"/>
      <c r="BL63" s="78"/>
      <c r="BM63" s="14"/>
      <c r="BN63" s="85"/>
    </row>
    <row r="64" spans="7:67" x14ac:dyDescent="0.15">
      <c r="AA64" t="s">
        <v>117</v>
      </c>
      <c r="AB64">
        <v>3</v>
      </c>
      <c r="AD64" s="3">
        <v>2025</v>
      </c>
      <c r="AE64">
        <v>3</v>
      </c>
      <c r="AF64">
        <f t="shared" ref="AF64:AH79" si="15">AF63+1</f>
        <v>3</v>
      </c>
      <c r="AG64">
        <f t="shared" si="15"/>
        <v>11</v>
      </c>
      <c r="AH64">
        <f t="shared" si="15"/>
        <v>12</v>
      </c>
      <c r="AI64" t="s">
        <v>37</v>
      </c>
      <c r="AK64" s="3" t="s">
        <v>164</v>
      </c>
      <c r="AL64" s="3" t="s">
        <v>101</v>
      </c>
      <c r="AR64" s="78"/>
      <c r="AS64" s="14"/>
      <c r="AT64" s="14"/>
      <c r="AU64" s="14"/>
      <c r="AV64" s="14"/>
      <c r="AW64" s="14"/>
      <c r="AX64" s="14"/>
      <c r="AY64" t="s">
        <v>78</v>
      </c>
      <c r="AZ64">
        <v>1</v>
      </c>
      <c r="BA64" s="7" t="e">
        <f>IF(AX60=1,$BI$64,$BF$64*AU60+$BG$64*AV60+$BH$64*AW60)+AT60*7540</f>
        <v>#N/A</v>
      </c>
      <c r="BB64" s="7" t="e">
        <f>IF(AX61=1,$BI$64,$BF$64*AU61+$BG$64*AV61+$BH$64*AW61)+AT61*7540</f>
        <v>#N/A</v>
      </c>
      <c r="BC64" s="81" t="e">
        <f>IF(AX62=1,$BI$64,$BF$64*AU62+$BG$64*AV62+$BH$64*AW62)+AT62*7540</f>
        <v>#N/A</v>
      </c>
      <c r="BD64" s="4"/>
      <c r="BE64" s="4" t="s">
        <v>78</v>
      </c>
      <c r="BF64" s="46">
        <v>16560</v>
      </c>
      <c r="BG64">
        <v>18400</v>
      </c>
      <c r="BH64">
        <v>21110</v>
      </c>
      <c r="BI64" s="82">
        <v>49710</v>
      </c>
      <c r="BK64" s="84"/>
      <c r="BL64" s="78"/>
      <c r="BM64" s="14"/>
      <c r="BN64" s="85"/>
    </row>
    <row r="65" spans="27:66" x14ac:dyDescent="0.15">
      <c r="AB65">
        <v>4</v>
      </c>
      <c r="AD65" s="3">
        <v>2026</v>
      </c>
      <c r="AE65">
        <v>4</v>
      </c>
      <c r="AF65">
        <f t="shared" si="15"/>
        <v>4</v>
      </c>
      <c r="AG65">
        <f t="shared" si="15"/>
        <v>12</v>
      </c>
      <c r="AH65">
        <f t="shared" si="15"/>
        <v>13</v>
      </c>
      <c r="AK65" s="3" t="s">
        <v>165</v>
      </c>
      <c r="AL65" s="3" t="s">
        <v>150</v>
      </c>
      <c r="AR65" s="78"/>
      <c r="AS65" s="14"/>
      <c r="AT65" s="14"/>
      <c r="AU65" s="14"/>
      <c r="AV65" s="14"/>
      <c r="AW65" s="14"/>
      <c r="AX65" s="14"/>
      <c r="AY65" t="s">
        <v>80</v>
      </c>
      <c r="AZ65">
        <v>2</v>
      </c>
      <c r="BA65" s="7" t="e">
        <f>IF(AX60=1,$BI$65,$BF$65*AU60+$BG$65*AV60+$BH$65*AW60)+AT60*4500</f>
        <v>#N/A</v>
      </c>
      <c r="BB65" s="7" t="e">
        <f>IF(AX61=1,$BI$65,$BF$65*AU61+$BG$65*AV61+$BH$65*AW61)+AT61*4500</f>
        <v>#N/A</v>
      </c>
      <c r="BC65" s="81" t="e">
        <f>IF(AX62=1,$BI$65,$BF$65*AU62+$BG$65*AV62+$BH$65*AW62)+AT62*4500</f>
        <v>#N/A</v>
      </c>
      <c r="BD65" s="4"/>
      <c r="BE65" s="4" t="s">
        <v>80</v>
      </c>
      <c r="BF65" s="46">
        <v>9890</v>
      </c>
      <c r="BG65">
        <v>10990</v>
      </c>
      <c r="BH65">
        <v>12600</v>
      </c>
      <c r="BI65" s="82">
        <v>29470</v>
      </c>
      <c r="BK65" s="84"/>
      <c r="BL65" s="78"/>
      <c r="BM65" s="14"/>
      <c r="BN65" s="85"/>
    </row>
    <row r="66" spans="27:66" x14ac:dyDescent="0.15">
      <c r="AA66" t="s">
        <v>159</v>
      </c>
      <c r="AB66">
        <v>5</v>
      </c>
      <c r="AD66" s="3">
        <v>2027</v>
      </c>
      <c r="AE66">
        <v>5</v>
      </c>
      <c r="AF66">
        <f t="shared" si="15"/>
        <v>5</v>
      </c>
      <c r="AG66">
        <f t="shared" si="15"/>
        <v>13</v>
      </c>
      <c r="AH66">
        <f t="shared" si="15"/>
        <v>14</v>
      </c>
      <c r="AK66" s="3" t="s">
        <v>166</v>
      </c>
      <c r="AL66" s="3" t="s">
        <v>151</v>
      </c>
      <c r="AR66" s="78"/>
      <c r="AS66" s="79"/>
      <c r="AT66" s="14"/>
      <c r="AU66" s="14"/>
      <c r="AV66" s="79"/>
      <c r="AW66" s="14"/>
      <c r="AX66" s="14"/>
      <c r="BC66" s="34"/>
      <c r="BF66" s="46" t="s">
        <v>107</v>
      </c>
      <c r="BI66" s="82"/>
      <c r="BK66" s="84"/>
      <c r="BL66" s="78"/>
      <c r="BM66" s="14"/>
      <c r="BN66" s="85"/>
    </row>
    <row r="67" spans="27:66" x14ac:dyDescent="0.15">
      <c r="AA67" t="s">
        <v>161</v>
      </c>
      <c r="AB67">
        <v>6</v>
      </c>
      <c r="AD67" s="3">
        <v>2028</v>
      </c>
      <c r="AE67">
        <v>6</v>
      </c>
      <c r="AF67">
        <f t="shared" si="15"/>
        <v>6</v>
      </c>
      <c r="AG67">
        <f t="shared" si="15"/>
        <v>14</v>
      </c>
      <c r="AH67">
        <f t="shared" si="15"/>
        <v>15</v>
      </c>
      <c r="AK67" s="3" t="s">
        <v>167</v>
      </c>
      <c r="AL67" s="3" t="s">
        <v>152</v>
      </c>
      <c r="AR67" s="78"/>
      <c r="AS67" s="14"/>
      <c r="AT67" s="14"/>
      <c r="AU67" s="14"/>
      <c r="AV67" s="14"/>
      <c r="AW67" s="14"/>
      <c r="AX67" s="14"/>
      <c r="AZ67" s="3" t="s">
        <v>84</v>
      </c>
      <c r="BA67" s="105" t="s">
        <v>82</v>
      </c>
      <c r="BB67" s="105" t="s">
        <v>82</v>
      </c>
      <c r="BC67" s="106" t="s">
        <v>82</v>
      </c>
      <c r="BD67" s="105"/>
      <c r="BE67" s="105"/>
      <c r="BF67" s="99" t="s">
        <v>56</v>
      </c>
      <c r="BG67" s="3" t="s">
        <v>91</v>
      </c>
      <c r="BH67" s="3" t="s">
        <v>58</v>
      </c>
      <c r="BI67" s="100" t="s">
        <v>83</v>
      </c>
      <c r="BJ67" s="63"/>
      <c r="BK67" s="84"/>
      <c r="BL67" s="78"/>
      <c r="BM67" s="14"/>
      <c r="BN67" s="85"/>
    </row>
    <row r="68" spans="27:66" x14ac:dyDescent="0.15">
      <c r="AA68" t="s">
        <v>160</v>
      </c>
      <c r="AB68">
        <v>7</v>
      </c>
      <c r="AE68">
        <v>7</v>
      </c>
      <c r="AF68">
        <f t="shared" si="15"/>
        <v>7</v>
      </c>
      <c r="AG68">
        <f t="shared" si="15"/>
        <v>15</v>
      </c>
      <c r="AH68">
        <f t="shared" si="15"/>
        <v>16</v>
      </c>
      <c r="AK68" s="3" t="s">
        <v>168</v>
      </c>
      <c r="AL68" s="3" t="s">
        <v>154</v>
      </c>
      <c r="AR68" s="78"/>
      <c r="AS68" s="14"/>
      <c r="AT68" s="14"/>
      <c r="AU68" s="14"/>
      <c r="AV68" s="14"/>
      <c r="AW68" s="14"/>
      <c r="AX68" s="14"/>
      <c r="AY68" t="s">
        <v>78</v>
      </c>
      <c r="AZ68">
        <v>1</v>
      </c>
      <c r="BA68" s="7" t="e">
        <f>IF(AX60=1,$BI$68,$BF$68*AU60+$BG$68*AV60+$BH$68*AW60)+AT60*7540</f>
        <v>#N/A</v>
      </c>
      <c r="BB68" s="7" t="e">
        <f>IF(AX61=1,$BI$68,$BF$68*AU61+$BG$68*AV61+$BH$68*AW61)+AT61*7540</f>
        <v>#N/A</v>
      </c>
      <c r="BC68" s="81" t="e">
        <f>IF(AX62=1,$BI$68,BF$68*AU62+$BG$68*AV62+$BH$68*AW62)+AT62*7540</f>
        <v>#N/A</v>
      </c>
      <c r="BD68" s="4"/>
      <c r="BE68" s="4" t="s">
        <v>78</v>
      </c>
      <c r="BF68" s="46">
        <v>11830</v>
      </c>
      <c r="BG68">
        <v>13140</v>
      </c>
      <c r="BH68">
        <v>15080</v>
      </c>
      <c r="BI68" s="82">
        <v>35510</v>
      </c>
      <c r="BK68" s="84"/>
      <c r="BL68" s="78"/>
      <c r="BM68" s="14"/>
      <c r="BN68" s="85"/>
    </row>
    <row r="69" spans="27:66" ht="14.25" thickBot="1" x14ac:dyDescent="0.2">
      <c r="AB69">
        <v>8</v>
      </c>
      <c r="AE69">
        <v>8</v>
      </c>
      <c r="AF69">
        <f t="shared" si="15"/>
        <v>8</v>
      </c>
      <c r="AG69">
        <f t="shared" si="15"/>
        <v>16</v>
      </c>
      <c r="AH69">
        <f t="shared" si="15"/>
        <v>17</v>
      </c>
      <c r="AR69" s="93"/>
      <c r="AS69" s="27"/>
      <c r="AT69" s="27"/>
      <c r="AU69" s="27"/>
      <c r="AV69" s="27"/>
      <c r="AW69" s="27"/>
      <c r="AX69" s="27"/>
      <c r="AY69" s="12" t="s">
        <v>80</v>
      </c>
      <c r="AZ69" s="12">
        <v>2</v>
      </c>
      <c r="BA69" s="89" t="e">
        <f>IF(AX60=1,$BI$69,$BF$69*AU60+$BG$69*AV60+$BH$69*AW60)+AT60*4500</f>
        <v>#N/A</v>
      </c>
      <c r="BB69" s="89" t="e">
        <f>IF(AX61=1,$BI$69,$BF$69*AU61+$BG$69*AV61+$BH$69*AW61)+AT61*4500</f>
        <v>#N/A</v>
      </c>
      <c r="BC69" s="90" t="e">
        <f>IF(AX62=1,$BI$69,$BF$69*AU62+$BG$69*AV62+$BH$69*AW62)+AT62*4500</f>
        <v>#N/A</v>
      </c>
      <c r="BD69" s="4"/>
      <c r="BE69" s="4" t="s">
        <v>80</v>
      </c>
      <c r="BF69" s="62">
        <v>7070</v>
      </c>
      <c r="BG69" s="91">
        <v>7850</v>
      </c>
      <c r="BH69" s="91">
        <v>9000</v>
      </c>
      <c r="BI69" s="92">
        <v>21050</v>
      </c>
      <c r="BK69" s="84"/>
      <c r="BL69" s="78"/>
      <c r="BM69" s="14"/>
      <c r="BN69" s="85"/>
    </row>
    <row r="70" spans="27:66" x14ac:dyDescent="0.15">
      <c r="AB70" t="s">
        <v>158</v>
      </c>
      <c r="AE70">
        <v>9</v>
      </c>
      <c r="AF70">
        <f t="shared" si="15"/>
        <v>9</v>
      </c>
      <c r="AG70">
        <f t="shared" si="15"/>
        <v>17</v>
      </c>
      <c r="AH70">
        <f t="shared" si="15"/>
        <v>18</v>
      </c>
      <c r="AR70" s="14"/>
      <c r="AS70" s="14"/>
      <c r="AT70" s="14"/>
      <c r="AU70" s="14"/>
      <c r="AV70" s="14"/>
      <c r="AW70" s="14"/>
      <c r="AX70" s="14"/>
      <c r="BK70" s="84"/>
      <c r="BL70" s="78"/>
      <c r="BM70" s="14"/>
      <c r="BN70" s="85"/>
    </row>
    <row r="71" spans="27:66" x14ac:dyDescent="0.15">
      <c r="AE71">
        <v>10</v>
      </c>
      <c r="AF71">
        <f t="shared" si="15"/>
        <v>10</v>
      </c>
      <c r="AG71">
        <f t="shared" si="15"/>
        <v>18</v>
      </c>
      <c r="AH71">
        <f t="shared" si="15"/>
        <v>19</v>
      </c>
      <c r="AR71" s="107"/>
      <c r="AS71" s="66" t="s">
        <v>139</v>
      </c>
      <c r="AT71" s="97" t="s">
        <v>155</v>
      </c>
      <c r="AU71" s="66" t="s">
        <v>99</v>
      </c>
      <c r="AV71" s="66" t="s">
        <v>100</v>
      </c>
      <c r="AW71" s="66" t="s">
        <v>101</v>
      </c>
      <c r="AX71" s="97" t="s">
        <v>59</v>
      </c>
      <c r="AY71" s="98"/>
      <c r="AZ71" s="72" t="s">
        <v>77</v>
      </c>
      <c r="BA71" s="72" t="s">
        <v>61</v>
      </c>
      <c r="BB71" s="72" t="s">
        <v>62</v>
      </c>
      <c r="BC71" s="73" t="s">
        <v>63</v>
      </c>
      <c r="BD71" s="3"/>
      <c r="BE71" s="3"/>
      <c r="BF71" s="63"/>
      <c r="BG71" s="3"/>
      <c r="BH71" s="3"/>
      <c r="BI71" s="63"/>
      <c r="BJ71" s="63"/>
      <c r="BK71" s="108" t="s">
        <v>65</v>
      </c>
      <c r="BL71" s="78" t="s">
        <v>96</v>
      </c>
      <c r="BM71" s="79" t="s">
        <v>112</v>
      </c>
      <c r="BN71" s="80" t="s">
        <v>98</v>
      </c>
    </row>
    <row r="72" spans="27:66" x14ac:dyDescent="0.15">
      <c r="AE72">
        <v>11</v>
      </c>
      <c r="AF72">
        <f t="shared" si="15"/>
        <v>11</v>
      </c>
      <c r="AG72">
        <f t="shared" si="15"/>
        <v>19</v>
      </c>
      <c r="AH72">
        <f t="shared" si="15"/>
        <v>20</v>
      </c>
      <c r="AP72" s="11"/>
      <c r="AQ72" s="11" t="s">
        <v>53</v>
      </c>
      <c r="AR72" s="103">
        <f>D33</f>
        <v>0</v>
      </c>
      <c r="AS72" s="14" t="e">
        <f>VLOOKUP(AR72,$AK$61:$AL$68,2,FALSE)</f>
        <v>#N/A</v>
      </c>
      <c r="AT72" s="14" t="e">
        <f>IF($AS72="早朝",1,0)</f>
        <v>#N/A</v>
      </c>
      <c r="AU72" s="14" t="e">
        <f>IF(OR($AS72="午前",$AS72="午前～午後"),1,0)</f>
        <v>#N/A</v>
      </c>
      <c r="AV72" s="14" t="e">
        <f>IF(OR($AS72="午後",$AS72="午後～夜間",AS72="午前～午後"),1,0)</f>
        <v>#N/A</v>
      </c>
      <c r="AW72" s="14" t="e">
        <f>IF(OR($AS72="夜間",$AS72="午後～夜間"),1,0)</f>
        <v>#N/A</v>
      </c>
      <c r="AX72" s="14" t="e">
        <f>IF($AS72="全日",1,0)</f>
        <v>#N/A</v>
      </c>
      <c r="AY72" t="s">
        <v>78</v>
      </c>
      <c r="AZ72">
        <v>1</v>
      </c>
      <c r="BA72" s="7" t="e">
        <f>IF(AX72=1,$BI$60,$BF$60*AU72+$BG$60*AV72+$BH$60*AW72)+AT72*7540</f>
        <v>#N/A</v>
      </c>
      <c r="BB72" s="7" t="e">
        <f>IF(AX73=1,$BI$60,$BF$60*AU73+$BG$60*AV73+$BH$60*AW73)+AT73*7540</f>
        <v>#N/A</v>
      </c>
      <c r="BC72" s="81" t="e">
        <f>IF(AX74=1,$BI$60,$BF$60*AU74+$BG$60*AV74+$BH$60*AW74)+AT74*7540</f>
        <v>#N/A</v>
      </c>
      <c r="BD72" s="4"/>
      <c r="BE72" s="4"/>
      <c r="BJ72" s="8">
        <v>1</v>
      </c>
      <c r="BK72" s="84">
        <v>850</v>
      </c>
      <c r="BL72" s="78" t="e">
        <f>IF(AND(AX72=1,$AX$98=1),$BK$60*12,IF($AX$98=1,$BK$60*SUM(AU72:AW72)*4,0))+IF(AND(AT72=1,$AX$98=1),$BK$60,0)</f>
        <v>#N/A</v>
      </c>
      <c r="BM72" s="14" t="e">
        <f>IF(AND(AX73=1,$AX$98=1),$BK$60*12,IF($AX$98=1,$BK$60*SUM(AU73:AW73)*4,0))+IF(AND(AT73=1,$AX$98=1),$BK$60,0)</f>
        <v>#N/A</v>
      </c>
      <c r="BN72" s="85" t="e">
        <f>IF(AND(AX74=1,$AX$98=1),$BK$60*12,IF($AX$98=1,$BK$60*SUM(AU74:AW74)*4,0))+IF(AND(AT74=1,$AX$98=1),$BK$60,0)</f>
        <v>#N/A</v>
      </c>
    </row>
    <row r="73" spans="27:66" x14ac:dyDescent="0.15">
      <c r="AE73">
        <v>12</v>
      </c>
      <c r="AF73">
        <f t="shared" si="15"/>
        <v>12</v>
      </c>
      <c r="AG73">
        <f t="shared" si="15"/>
        <v>20</v>
      </c>
      <c r="AH73">
        <f t="shared" si="15"/>
        <v>21</v>
      </c>
      <c r="AR73" s="103">
        <f t="shared" ref="AR73:AR74" si="16">D34</f>
        <v>0</v>
      </c>
      <c r="AS73" s="14" t="e">
        <f t="shared" ref="AS73:AS74" si="17">VLOOKUP(AR73,$AK$61:$AL$68,2,FALSE)</f>
        <v>#N/A</v>
      </c>
      <c r="AT73" s="14" t="e">
        <f>IF(AS73=8,1,0)</f>
        <v>#N/A</v>
      </c>
      <c r="AU73" s="14" t="e">
        <f>IF(OR($AS73="午前",$AS73="午前～午後"),1,0)</f>
        <v>#N/A</v>
      </c>
      <c r="AV73" s="14" t="e">
        <f>IF(OR($AS73="午後",$AS73="午後～夜間",AS73="午前～午後"),1,0)</f>
        <v>#N/A</v>
      </c>
      <c r="AW73" s="14" t="e">
        <f>IF(OR($AS73="夜間",$AS73="午後～夜間"),1,0)</f>
        <v>#N/A</v>
      </c>
      <c r="AX73" s="14" t="e">
        <f>IF($AS73="全日",1,0)</f>
        <v>#N/A</v>
      </c>
      <c r="AY73" t="s">
        <v>80</v>
      </c>
      <c r="AZ73">
        <v>2</v>
      </c>
      <c r="BA73" s="7" t="e">
        <f>IF(AX72=1,$BI$61,$BF$61*AU72+$BG$61*AV72+$BH$61*AW72)+AT72*4500</f>
        <v>#N/A</v>
      </c>
      <c r="BB73" s="7" t="e">
        <f>IF(AX73=1,$BI$61,$BF$61*AU73+$BG$61*AV73+$BH$61*AW73)+AT73*4500</f>
        <v>#N/A</v>
      </c>
      <c r="BC73" s="81" t="e">
        <f>IF(AX74=1,$BI$61,$BF$61*AU74+$BG$61*AV74+$BH$61*AW74)+AT74*4500</f>
        <v>#N/A</v>
      </c>
      <c r="BD73" s="4"/>
      <c r="BE73" s="4"/>
      <c r="BJ73" s="8">
        <v>2</v>
      </c>
      <c r="BK73" s="84">
        <v>510</v>
      </c>
      <c r="BL73" s="78" t="e">
        <f>IF(AND(AX72=1,$AX$98=1),$BK$61*12,IF($AX$98=1,$BK$61*SUM(AU72:AW72)*4,0))+IF(AND(AT72=1,$AX$98=1),$BK$61,0)</f>
        <v>#N/A</v>
      </c>
      <c r="BM73" s="14" t="e">
        <f>IF(AND(AX73=1,$AX$98=1),$BK$61*12,IF($AX$98=1,$BK$61*SUM(AU73:AW73)*4,0))+IF(AND(AT73=1,$AX$98=1),$BK$61,0)</f>
        <v>#N/A</v>
      </c>
      <c r="BN73" s="85" t="e">
        <f>IF(AND(AX74=1,$AX$98=1),$BK$61*12,IF($AX$98=1,$BK$61*SUM(AU74:AW74)*4,0))+IF(AND(AT74=1,$AX$98=1),$BK$61,0)</f>
        <v>#N/A</v>
      </c>
    </row>
    <row r="74" spans="27:66" x14ac:dyDescent="0.15">
      <c r="AF74">
        <f t="shared" si="15"/>
        <v>13</v>
      </c>
      <c r="AG74">
        <v>8</v>
      </c>
      <c r="AR74" s="103">
        <f t="shared" si="16"/>
        <v>0</v>
      </c>
      <c r="AS74" s="14" t="e">
        <f t="shared" si="17"/>
        <v>#N/A</v>
      </c>
      <c r="AT74" s="14" t="e">
        <f>IF(AS74=8,1,0)</f>
        <v>#N/A</v>
      </c>
      <c r="AU74" s="14" t="e">
        <f>IF(OR($AS74="午前",$AS74="午前～午後"),1,0)</f>
        <v>#N/A</v>
      </c>
      <c r="AV74" s="14" t="e">
        <f>IF(OR($AS74="午後",$AS74="午後～夜間",AS74="午前～午後"),1,0)</f>
        <v>#N/A</v>
      </c>
      <c r="AW74" s="14" t="e">
        <f>IF(OR($AS74="夜間",$AS74="午後～夜間"),1,0)</f>
        <v>#N/A</v>
      </c>
      <c r="AX74" s="14" t="e">
        <f>IF($AS74="全日",1,0)</f>
        <v>#N/A</v>
      </c>
      <c r="BC74" s="34"/>
      <c r="BK74" s="84"/>
      <c r="BL74" s="78"/>
      <c r="BM74" s="14"/>
      <c r="BN74" s="85"/>
    </row>
    <row r="75" spans="27:66" x14ac:dyDescent="0.15">
      <c r="AF75">
        <f t="shared" si="15"/>
        <v>14</v>
      </c>
      <c r="AR75" s="78"/>
      <c r="AS75" s="14"/>
      <c r="AT75" s="14"/>
      <c r="AU75" s="14"/>
      <c r="AV75" s="14"/>
      <c r="AW75" s="14"/>
      <c r="AX75" s="14"/>
      <c r="AZ75" s="3" t="s">
        <v>81</v>
      </c>
      <c r="BA75" s="105" t="s">
        <v>82</v>
      </c>
      <c r="BB75" s="105" t="s">
        <v>82</v>
      </c>
      <c r="BC75" s="106" t="s">
        <v>82</v>
      </c>
      <c r="BD75" s="105"/>
      <c r="BE75" s="105"/>
      <c r="BF75" s="63"/>
      <c r="BG75" s="3"/>
      <c r="BH75" s="3"/>
      <c r="BI75" s="63"/>
      <c r="BK75" s="84"/>
      <c r="BL75" s="78"/>
      <c r="BM75" s="14"/>
      <c r="BN75" s="85"/>
    </row>
    <row r="76" spans="27:66" x14ac:dyDescent="0.15">
      <c r="AF76">
        <f t="shared" si="15"/>
        <v>15</v>
      </c>
      <c r="AR76" s="78"/>
      <c r="AS76" s="14"/>
      <c r="AT76" s="14"/>
      <c r="AU76" s="14"/>
      <c r="AV76" s="14"/>
      <c r="AW76" s="14"/>
      <c r="AX76" s="14"/>
      <c r="AY76" t="s">
        <v>78</v>
      </c>
      <c r="AZ76">
        <v>1</v>
      </c>
      <c r="BA76" s="7" t="e">
        <f>IF(AX72=1,$BI$64,$BF$64*AU72+$BG$64*AV72+$BH$64*AW72)+AT72*7540</f>
        <v>#N/A</v>
      </c>
      <c r="BB76" s="7" t="e">
        <f>IF(AX73=1,$BI$64,$BF$64*AU73+$BG$64*AV73+$BH$64*AW73)+AT73*7540</f>
        <v>#N/A</v>
      </c>
      <c r="BC76" s="81" t="e">
        <f>IF(AX74=1,$BI$64,$BF$64*AU74+$BG$64*AV74+$BH$64*AW74)+AT74*7540</f>
        <v>#N/A</v>
      </c>
      <c r="BD76" s="4"/>
      <c r="BE76" s="4"/>
      <c r="BK76" s="84"/>
      <c r="BL76" s="78"/>
      <c r="BM76" s="14"/>
      <c r="BN76" s="85"/>
    </row>
    <row r="77" spans="27:66" x14ac:dyDescent="0.15">
      <c r="AF77">
        <f t="shared" si="15"/>
        <v>16</v>
      </c>
      <c r="AR77" s="109"/>
      <c r="AS77" s="14"/>
      <c r="AT77" s="14"/>
      <c r="AU77" s="14"/>
      <c r="AV77" s="14"/>
      <c r="AW77" s="14"/>
      <c r="AX77" s="14"/>
      <c r="AY77" t="s">
        <v>80</v>
      </c>
      <c r="AZ77">
        <v>2</v>
      </c>
      <c r="BA77" s="7" t="e">
        <f>IF(AX72=1,$BI$65,$BF$65*AU72+$BG$65*AV72+$BH$65*AW72)+AT72*4500</f>
        <v>#N/A</v>
      </c>
      <c r="BB77" s="7" t="e">
        <f>IF(AX73=1,$BI$65,$BF$65*AU73+$BG$65*AV73+$BH$65*AW73)+AT73*4500</f>
        <v>#N/A</v>
      </c>
      <c r="BC77" s="81" t="e">
        <f>IF(AX74=1,$BI$65,$BF$65*AU74+$BG$65*AV74+$BH$65*AW74)+AT74*4500</f>
        <v>#N/A</v>
      </c>
      <c r="BD77" s="4"/>
      <c r="BE77" s="4"/>
      <c r="BK77" s="84"/>
      <c r="BL77" s="78"/>
      <c r="BM77" s="14"/>
      <c r="BN77" s="85"/>
    </row>
    <row r="78" spans="27:66" x14ac:dyDescent="0.15">
      <c r="AF78">
        <f t="shared" si="15"/>
        <v>17</v>
      </c>
      <c r="AR78" s="78"/>
      <c r="AS78" s="79"/>
      <c r="AT78" s="14"/>
      <c r="AU78" s="14"/>
      <c r="AV78" s="79"/>
      <c r="AW78" s="14"/>
      <c r="AX78" s="14"/>
      <c r="BC78" s="34"/>
      <c r="BK78" s="84"/>
      <c r="BL78" s="78"/>
      <c r="BM78" s="14"/>
      <c r="BN78" s="85"/>
    </row>
    <row r="79" spans="27:66" x14ac:dyDescent="0.15">
      <c r="AF79">
        <f t="shared" si="15"/>
        <v>18</v>
      </c>
      <c r="AR79" s="78"/>
      <c r="AS79" s="14"/>
      <c r="AT79" s="14"/>
      <c r="AU79" s="14"/>
      <c r="AV79" s="14"/>
      <c r="AW79" s="14"/>
      <c r="AX79" s="14"/>
      <c r="AZ79" s="3" t="s">
        <v>84</v>
      </c>
      <c r="BA79" s="105" t="s">
        <v>82</v>
      </c>
      <c r="BB79" s="105" t="s">
        <v>82</v>
      </c>
      <c r="BC79" s="106" t="s">
        <v>82</v>
      </c>
      <c r="BD79" s="105"/>
      <c r="BE79" s="105"/>
      <c r="BF79" s="63"/>
      <c r="BG79" s="3"/>
      <c r="BH79" s="3"/>
      <c r="BI79" s="63"/>
      <c r="BK79" s="84"/>
      <c r="BL79" s="78"/>
      <c r="BM79" s="14"/>
      <c r="BN79" s="85"/>
    </row>
    <row r="80" spans="27:66" x14ac:dyDescent="0.15">
      <c r="AF80">
        <f t="shared" ref="AF80:AF92" si="18">AF79+1</f>
        <v>19</v>
      </c>
      <c r="AR80" s="78"/>
      <c r="AS80" s="14"/>
      <c r="AT80" s="14"/>
      <c r="AU80" s="14"/>
      <c r="AV80" s="14"/>
      <c r="AW80" s="14"/>
      <c r="AX80" s="14"/>
      <c r="AY80" t="s">
        <v>78</v>
      </c>
      <c r="AZ80">
        <v>1</v>
      </c>
      <c r="BA80" s="7" t="e">
        <f>IF(AX72=1,$BI$68,$BF$68*AU72+$BG$68*AV72+$BH$68*AW72)+AT72*7540</f>
        <v>#N/A</v>
      </c>
      <c r="BB80" s="7" t="e">
        <f>IF(AX73=1,$BI$68,$BF$68*AU73+$BG$68*AV73+$BH$68*AW73)+AT73*7540</f>
        <v>#N/A</v>
      </c>
      <c r="BC80" s="81" t="e">
        <f>IF(AX74=1,$BI$68,BF$68*AU74+$BG$68*AV74+$BH$68*AW74)+AT74*7540</f>
        <v>#N/A</v>
      </c>
      <c r="BD80" s="4"/>
      <c r="BE80" s="4"/>
      <c r="BK80" s="84"/>
      <c r="BL80" s="78"/>
      <c r="BM80" s="14"/>
      <c r="BN80" s="85"/>
    </row>
    <row r="81" spans="32:66" x14ac:dyDescent="0.15">
      <c r="AF81">
        <f t="shared" si="18"/>
        <v>20</v>
      </c>
      <c r="AR81" s="93"/>
      <c r="AS81" s="27"/>
      <c r="AT81" s="27"/>
      <c r="AU81" s="27"/>
      <c r="AV81" s="27"/>
      <c r="AW81" s="27"/>
      <c r="AX81" s="27"/>
      <c r="AY81" s="12" t="s">
        <v>80</v>
      </c>
      <c r="AZ81" s="12">
        <v>2</v>
      </c>
      <c r="BA81" s="89" t="e">
        <f>IF(AX72=1,$BI$69,$BF$69*AU72+$BG$69*AV72+$BH$69*AW72)+AT72*4500</f>
        <v>#N/A</v>
      </c>
      <c r="BB81" s="89" t="e">
        <f>IF(AX73=1,$BI$69,$BF$69*AU73+$BG$69*AV73+$BH$69*AW73)+AT73*4500</f>
        <v>#N/A</v>
      </c>
      <c r="BC81" s="90" t="e">
        <f>IF(AX74=1,$BI$69,$BF$69*AU74+$BG$69*AV74+$BH$69*AW74)+AT74*4500</f>
        <v>#N/A</v>
      </c>
      <c r="BD81" s="4"/>
      <c r="BE81" s="4"/>
      <c r="BK81" s="84"/>
      <c r="BL81" s="78"/>
      <c r="BM81" s="14"/>
      <c r="BN81" s="85"/>
    </row>
    <row r="82" spans="32:66" x14ac:dyDescent="0.15">
      <c r="AF82">
        <f t="shared" si="18"/>
        <v>21</v>
      </c>
      <c r="AR82" s="14"/>
      <c r="AS82" s="14"/>
      <c r="AT82" s="14"/>
      <c r="AU82" s="14"/>
      <c r="AV82" s="14"/>
      <c r="AW82" s="14"/>
      <c r="AX82" s="14"/>
      <c r="BK82" s="84"/>
      <c r="BL82" s="78"/>
      <c r="BM82" s="14"/>
      <c r="BN82" s="85"/>
    </row>
    <row r="83" spans="32:66" x14ac:dyDescent="0.15">
      <c r="AF83">
        <f t="shared" si="18"/>
        <v>22</v>
      </c>
      <c r="AR83" s="107"/>
      <c r="AS83" s="66" t="s">
        <v>139</v>
      </c>
      <c r="AT83" s="97" t="s">
        <v>155</v>
      </c>
      <c r="AU83" s="66" t="s">
        <v>99</v>
      </c>
      <c r="AV83" s="66" t="s">
        <v>100</v>
      </c>
      <c r="AW83" s="66" t="s">
        <v>101</v>
      </c>
      <c r="AX83" s="97" t="s">
        <v>59</v>
      </c>
      <c r="AY83" s="98"/>
      <c r="AZ83" s="72" t="s">
        <v>77</v>
      </c>
      <c r="BA83" s="72" t="s">
        <v>61</v>
      </c>
      <c r="BB83" s="72" t="s">
        <v>62</v>
      </c>
      <c r="BC83" s="73" t="s">
        <v>63</v>
      </c>
      <c r="BD83" s="3"/>
      <c r="BJ83" s="63"/>
      <c r="BK83" s="108" t="s">
        <v>65</v>
      </c>
      <c r="BL83" s="78" t="s">
        <v>96</v>
      </c>
      <c r="BM83" s="79" t="s">
        <v>112</v>
      </c>
      <c r="BN83" s="80" t="s">
        <v>98</v>
      </c>
    </row>
    <row r="84" spans="32:66" x14ac:dyDescent="0.15">
      <c r="AF84">
        <f t="shared" si="18"/>
        <v>23</v>
      </c>
      <c r="AP84" s="11"/>
      <c r="AQ84" s="11" t="s">
        <v>54</v>
      </c>
      <c r="AR84" s="110">
        <f>D43</f>
        <v>0</v>
      </c>
      <c r="AS84" s="14" t="e">
        <f>VLOOKUP(AR84,$AK$61:$AL$68,2,FALSE)</f>
        <v>#N/A</v>
      </c>
      <c r="AT84" s="14" t="e">
        <f>IF($AS84="早朝",1,0)</f>
        <v>#N/A</v>
      </c>
      <c r="AU84" s="14" t="e">
        <f>IF(OR($AS84="午前",$AS84="午前～午後"),1,0)</f>
        <v>#N/A</v>
      </c>
      <c r="AV84" s="14" t="e">
        <f>IF(OR($AS84="午後",$AS84="午後～夜間",AS84="午前～午後"),1,0)</f>
        <v>#N/A</v>
      </c>
      <c r="AW84" s="14" t="e">
        <f>IF(OR($AS84="夜間",$AS84="午後～夜間"),1,0)</f>
        <v>#N/A</v>
      </c>
      <c r="AX84" s="14" t="e">
        <f>IF($AS84="全日",1,0)</f>
        <v>#N/A</v>
      </c>
      <c r="AY84" t="s">
        <v>78</v>
      </c>
      <c r="AZ84">
        <v>1</v>
      </c>
      <c r="BA84" s="7" t="e">
        <f>IF(AX84=1,$BI$60,$BF$60*AU84+$BG$60*AV84+$BH$60*AW84)+AT84*7540</f>
        <v>#N/A</v>
      </c>
      <c r="BB84" s="7" t="e">
        <f>IF(AX85=1,$BI$60,$BF$60*AU85+$BG$60*AV85+$BH$60*AW85)+AT85*7540</f>
        <v>#N/A</v>
      </c>
      <c r="BC84" s="81" t="e">
        <f>IF(AX86=1,$BI$60,$BF$60*AU86+$BG$60*AV86+$BH$60*AW86)+AT86*7540</f>
        <v>#N/A</v>
      </c>
      <c r="BD84" s="4"/>
      <c r="BJ84" s="8">
        <v>1</v>
      </c>
      <c r="BK84" s="84">
        <v>850</v>
      </c>
      <c r="BL84" s="78" t="e">
        <f>IF(AND(AX84=1,$AX$99=1),$BK$60*12,IF($AX$99=1,$BK$60*SUM(AU84:AW84)*4,0))+IF(AND(AT84=1,$AX$99=1),$BK$60,0)</f>
        <v>#N/A</v>
      </c>
      <c r="BM84" s="14" t="e">
        <f>IF(AND(AX85=1,$AX$99=1),$BK$60*12,IF($AX$99=1,$BK$60*SUM(AU85:AW85)*4,0))+IF(AND(AT85=1,$AX$99=1),$BK$60,0)</f>
        <v>#N/A</v>
      </c>
      <c r="BN84" s="85" t="e">
        <f>IF(AND(AX86=1,$AX$99=1),$BK$60*12,IF($AX$99=1,$BK$60*SUM(AU86:AW86)*4,0))+IF(AND(AT86=1,$AX$99=1),$BK$60,0)</f>
        <v>#N/A</v>
      </c>
    </row>
    <row r="85" spans="32:66" x14ac:dyDescent="0.15">
      <c r="AF85">
        <f t="shared" si="18"/>
        <v>24</v>
      </c>
      <c r="AR85" s="110">
        <f t="shared" ref="AR85:AR86" si="19">D44</f>
        <v>0</v>
      </c>
      <c r="AS85" s="14" t="e">
        <f t="shared" ref="AS85:AS86" si="20">VLOOKUP(AR85,$AK$61:$AL$68,2,FALSE)</f>
        <v>#N/A</v>
      </c>
      <c r="AT85" s="14" t="e">
        <f>IF(AS85=8,1,0)</f>
        <v>#N/A</v>
      </c>
      <c r="AU85" s="14" t="e">
        <f>IF(OR($AS85="午前",$AS85="午前～午後"),1,0)</f>
        <v>#N/A</v>
      </c>
      <c r="AV85" s="14" t="e">
        <f>IF(OR($AS85="午後",$AS85="午後～夜間",AS85="午前～午後"),1,0)</f>
        <v>#N/A</v>
      </c>
      <c r="AW85" s="14" t="e">
        <f>IF(OR($AS85="夜間",$AS85="午後～夜間"),1,0)</f>
        <v>#N/A</v>
      </c>
      <c r="AX85" s="14" t="e">
        <f>IF($AS85="全日",1,0)</f>
        <v>#N/A</v>
      </c>
      <c r="AY85" t="s">
        <v>80</v>
      </c>
      <c r="AZ85">
        <v>2</v>
      </c>
      <c r="BA85" s="7" t="e">
        <f>IF(AX84=1,$BI$61,$BF$61*AU84+$BG$61*AV84+$BH$61*AW84)+AT84*4500</f>
        <v>#N/A</v>
      </c>
      <c r="BB85" s="7" t="e">
        <f>IF(AX85=1,$BI$61,$BF$61*AU85+$BG$61*AV85+$BH$61*AW85)+AT85*4500</f>
        <v>#N/A</v>
      </c>
      <c r="BC85" s="81" t="e">
        <f>IF(AX86=1,$BI$61,$BF$61*AU86+$BG$61*AV86+$BH$61*AW86)+AT86*4500</f>
        <v>#N/A</v>
      </c>
      <c r="BD85" s="4"/>
      <c r="BJ85" s="8">
        <v>2</v>
      </c>
      <c r="BK85" s="111">
        <v>510</v>
      </c>
      <c r="BL85" s="93" t="e">
        <f>IF(AND(AX84=1,$AX$99=1),$BK$61*12,IF($AX$99=1,$BK$61*SUM(AU84:AW84)*4,0))+IF(AND(AT84=1,$AX$99=1),$BK$61,0)</f>
        <v>#N/A</v>
      </c>
      <c r="BM85" s="27" t="e">
        <f>IF(AND(AX85=1,$AX$99=1),$BK$61*12,IF($AX$99=1,$BK$61*SUM(AU85:AW85)*4,0))+IF(AND(AT85=1,$AX$99=1),$BK$61,0)</f>
        <v>#N/A</v>
      </c>
      <c r="BN85" s="94" t="e">
        <f>IF(AND(AX86=1,$AX$99=1),$BK$61*12,IF($AX$99=1,$BK$61*SUM(AU86:AW86)*4,0))+IF(AND(AT86=1,$AX$99=1),$BK$61,0)</f>
        <v>#N/A</v>
      </c>
    </row>
    <row r="86" spans="32:66" x14ac:dyDescent="0.15">
      <c r="AF86">
        <f t="shared" si="18"/>
        <v>25</v>
      </c>
      <c r="AR86" s="110">
        <f t="shared" si="19"/>
        <v>0</v>
      </c>
      <c r="AS86" s="14" t="e">
        <f t="shared" si="20"/>
        <v>#N/A</v>
      </c>
      <c r="AT86" s="14" t="e">
        <f>IF(AS86=8,1,0)</f>
        <v>#N/A</v>
      </c>
      <c r="AU86" s="14" t="e">
        <f>IF(OR($AS86="午前",$AS86="午前～午後"),1,0)</f>
        <v>#N/A</v>
      </c>
      <c r="AV86" s="14" t="e">
        <f>IF(OR($AS86="午後",$AS86="午後～夜間",AS86="午前～午後"),1,0)</f>
        <v>#N/A</v>
      </c>
      <c r="AW86" s="14" t="e">
        <f>IF(OR($AS86="夜間",$AS86="午後～夜間"),1,0)</f>
        <v>#N/A</v>
      </c>
      <c r="AX86" s="14" t="e">
        <f>IF($AS86="全日",1,0)</f>
        <v>#N/A</v>
      </c>
      <c r="BC86" s="34"/>
    </row>
    <row r="87" spans="32:66" x14ac:dyDescent="0.15">
      <c r="AF87">
        <f t="shared" si="18"/>
        <v>26</v>
      </c>
      <c r="AR87" s="78"/>
      <c r="AS87" s="14"/>
      <c r="AT87" s="14"/>
      <c r="AU87" s="14"/>
      <c r="AV87" s="14"/>
      <c r="AW87" s="14"/>
      <c r="AX87" s="14"/>
      <c r="AZ87" s="3" t="s">
        <v>81</v>
      </c>
      <c r="BA87" s="105" t="s">
        <v>82</v>
      </c>
      <c r="BB87" s="105" t="s">
        <v>82</v>
      </c>
      <c r="BC87" s="106" t="s">
        <v>82</v>
      </c>
      <c r="BD87" s="105"/>
    </row>
    <row r="88" spans="32:66" x14ac:dyDescent="0.15">
      <c r="AF88">
        <f t="shared" si="18"/>
        <v>27</v>
      </c>
      <c r="AR88" s="78"/>
      <c r="AS88" s="14"/>
      <c r="AT88" s="14"/>
      <c r="AU88" s="14"/>
      <c r="AV88" s="14"/>
      <c r="AW88" s="14"/>
      <c r="AX88" s="14"/>
      <c r="AY88" t="s">
        <v>78</v>
      </c>
      <c r="AZ88">
        <v>1</v>
      </c>
      <c r="BA88" s="7" t="e">
        <f>IF(AX84=1,$BI$64,$BF$64*AU84+$BG$64*AV84+$BH$64*AW84)+AT84*7540</f>
        <v>#N/A</v>
      </c>
      <c r="BB88" s="7" t="e">
        <f>IF(AX85=1,$BI$64,$BF$64*AU85+$BG$64*AV85+$BH$64*AW85)+AT85*7540</f>
        <v>#N/A</v>
      </c>
      <c r="BC88" s="81" t="e">
        <f>IF(AX86=1,$BI$64,$BF$64*AU86+$BG$64*AV86+$BH$64*AW86)+AT86*7540</f>
        <v>#N/A</v>
      </c>
      <c r="BD88" s="4"/>
    </row>
    <row r="89" spans="32:66" x14ac:dyDescent="0.15">
      <c r="AF89">
        <f t="shared" si="18"/>
        <v>28</v>
      </c>
      <c r="AQ89" s="3"/>
      <c r="AR89" s="78"/>
      <c r="AS89" s="14"/>
      <c r="AT89" s="14"/>
      <c r="AU89" s="14"/>
      <c r="AV89" s="14"/>
      <c r="AW89" s="14"/>
      <c r="AX89" s="14"/>
      <c r="AY89" t="s">
        <v>80</v>
      </c>
      <c r="AZ89">
        <v>2</v>
      </c>
      <c r="BA89" s="7" t="e">
        <f>IF(AX84=1,$BI$65,$BF$65*AU84+$BG$65*AV84+$BH$65*AW84)+AT84*4500</f>
        <v>#N/A</v>
      </c>
      <c r="BB89" s="7" t="e">
        <f>IF(AX85=1,$BI$65,$BF$65*AU85+$BG$65*AV85+$BH$65*AW85)+AT85*4500</f>
        <v>#N/A</v>
      </c>
      <c r="BC89" s="81" t="e">
        <f>IF(AX86=1,$BI$65,$BF$65*AU86+$BG$65*AV86+$BH$65*AW86)+AT86*4500</f>
        <v>#N/A</v>
      </c>
      <c r="BD89" s="4"/>
    </row>
    <row r="90" spans="32:66" x14ac:dyDescent="0.15">
      <c r="AF90">
        <f t="shared" si="18"/>
        <v>29</v>
      </c>
      <c r="AR90" s="78"/>
      <c r="AS90" s="79"/>
      <c r="AT90" s="14"/>
      <c r="AU90" s="14"/>
      <c r="AV90" s="79"/>
      <c r="AW90" s="14"/>
      <c r="AX90" s="14"/>
      <c r="BC90" s="34"/>
    </row>
    <row r="91" spans="32:66" x14ac:dyDescent="0.15">
      <c r="AF91">
        <f t="shared" si="18"/>
        <v>30</v>
      </c>
      <c r="AR91" s="78"/>
      <c r="AS91" s="14"/>
      <c r="AT91" s="14"/>
      <c r="AU91" s="14"/>
      <c r="AV91" s="14"/>
      <c r="AW91" s="14"/>
      <c r="AX91" s="14"/>
      <c r="AZ91" s="3" t="s">
        <v>84</v>
      </c>
      <c r="BA91" s="105" t="s">
        <v>82</v>
      </c>
      <c r="BB91" s="105" t="s">
        <v>82</v>
      </c>
      <c r="BC91" s="106" t="s">
        <v>82</v>
      </c>
      <c r="BD91" s="105"/>
    </row>
    <row r="92" spans="32:66" x14ac:dyDescent="0.15">
      <c r="AF92">
        <f t="shared" si="18"/>
        <v>31</v>
      </c>
      <c r="AR92" s="78"/>
      <c r="AS92" s="14"/>
      <c r="AT92" s="14"/>
      <c r="AU92" s="14"/>
      <c r="AV92" s="14"/>
      <c r="AW92" s="14"/>
      <c r="AX92" s="14"/>
      <c r="AY92" t="s">
        <v>78</v>
      </c>
      <c r="AZ92">
        <v>1</v>
      </c>
      <c r="BA92" s="7" t="e">
        <f>IF(AX84=1,$BI$68,$BF$68*AU84+$BG$68*AV84+$BH$68*AW84)+AT84*7540</f>
        <v>#N/A</v>
      </c>
      <c r="BB92" s="7" t="e">
        <f>IF(AX85=1,$BI$68,$BF$68*AU85+$BG$68*AV85+$BH$68*AW85)+AT85*7540</f>
        <v>#N/A</v>
      </c>
      <c r="BC92" s="81" t="e">
        <f>IF(AX86=1,$BI$68,BF$68*AU86+$BG$68*AV86+$BH$68*AW86)+AT86*7540</f>
        <v>#N/A</v>
      </c>
      <c r="BD92" s="4"/>
    </row>
    <row r="93" spans="32:66" x14ac:dyDescent="0.15">
      <c r="AR93" s="93"/>
      <c r="AS93" s="27"/>
      <c r="AT93" s="27"/>
      <c r="AU93" s="27"/>
      <c r="AV93" s="27"/>
      <c r="AW93" s="27"/>
      <c r="AX93" s="27"/>
      <c r="AY93" s="12" t="s">
        <v>80</v>
      </c>
      <c r="AZ93" s="12">
        <v>2</v>
      </c>
      <c r="BA93" s="89" t="e">
        <f>IF(AX84=1,$BI$69,$BF$69*AU84+$BG$69*AV84+$BH$69*AW84)+AT84*4500</f>
        <v>#N/A</v>
      </c>
      <c r="BB93" s="89" t="e">
        <f>IF(AX85=1,$BI$69,$BF$69*AU85+$BG$69*AV85+$BH$69*AW85)+AT85*4500</f>
        <v>#N/A</v>
      </c>
      <c r="BC93" s="90" t="e">
        <f>IF(AX86=1,$BI$69,$BF$69*AU86+$BG$69*AV86+$BH$69*AW86)+AT86*4500</f>
        <v>#N/A</v>
      </c>
      <c r="BD93" s="4"/>
    </row>
    <row r="95" spans="32:66" x14ac:dyDescent="0.15">
      <c r="AQ95" s="3" t="s">
        <v>136</v>
      </c>
    </row>
    <row r="96" spans="32:66" x14ac:dyDescent="0.15">
      <c r="AQ96" s="107" t="s">
        <v>85</v>
      </c>
      <c r="AR96" s="112" t="s">
        <v>86</v>
      </c>
      <c r="AS96" s="69" t="s">
        <v>87</v>
      </c>
      <c r="AT96" s="112" t="s">
        <v>88</v>
      </c>
      <c r="AU96" s="112" t="s">
        <v>89</v>
      </c>
      <c r="AV96" s="69" t="s">
        <v>90</v>
      </c>
      <c r="AW96" s="112" t="s">
        <v>109</v>
      </c>
      <c r="AX96" s="113" t="s">
        <v>110</v>
      </c>
    </row>
    <row r="97" spans="42:71" x14ac:dyDescent="0.15">
      <c r="AP97" s="11" t="s">
        <v>92</v>
      </c>
      <c r="AQ97" s="36">
        <f>F17</f>
        <v>0</v>
      </c>
      <c r="AR97">
        <f>H17</f>
        <v>0</v>
      </c>
      <c r="AS97">
        <f>AQ97^2*10+AR97</f>
        <v>0</v>
      </c>
      <c r="AT97" t="str">
        <f>IF(AND(AS97&gt;=375,AS97&lt;=840),1,"")</f>
        <v/>
      </c>
      <c r="AU97">
        <f>IF(OR(AS97&lt;=105,AS97&gt;=1441),1,"")</f>
        <v>1</v>
      </c>
      <c r="AV97">
        <f>SUM(AT97:AU97)</f>
        <v>1</v>
      </c>
      <c r="AW97">
        <f>IF(L24="〇",1,0)</f>
        <v>0</v>
      </c>
      <c r="AX97" s="34">
        <f>IF(OR(AV97=1,AW97=1),1,0)</f>
        <v>1</v>
      </c>
    </row>
    <row r="98" spans="42:71" x14ac:dyDescent="0.15">
      <c r="AP98" s="11" t="s">
        <v>93</v>
      </c>
      <c r="AQ98" s="36">
        <f>F27</f>
        <v>0</v>
      </c>
      <c r="AR98">
        <f>H27</f>
        <v>0</v>
      </c>
      <c r="AS98">
        <f>AQ98^2*10+AR98</f>
        <v>0</v>
      </c>
      <c r="AT98" t="str">
        <f>IF(AND(AS98&gt;=375,AS98&lt;=840),1,"")</f>
        <v/>
      </c>
      <c r="AU98">
        <f>IF(OR(AS98&lt;=105,AS98&gt;=1441),1,"")</f>
        <v>1</v>
      </c>
      <c r="AV98">
        <f>SUM(AT98:AU98)</f>
        <v>1</v>
      </c>
      <c r="AW98">
        <f>IF(L34="〇",1,0)</f>
        <v>0</v>
      </c>
      <c r="AX98" s="34">
        <f t="shared" ref="AX98:AX99" si="21">IF(OR(AV98=1,AW98=1),1,0)</f>
        <v>1</v>
      </c>
    </row>
    <row r="99" spans="42:71" x14ac:dyDescent="0.15">
      <c r="AP99" s="11" t="s">
        <v>54</v>
      </c>
      <c r="AQ99" s="88">
        <f>F37</f>
        <v>0</v>
      </c>
      <c r="AR99" s="12">
        <f>H37</f>
        <v>0</v>
      </c>
      <c r="AS99" s="12">
        <f>AQ99^2*10+AR99</f>
        <v>0</v>
      </c>
      <c r="AT99" s="12" t="str">
        <f>IF(AND(AS99&gt;=375,AS99&lt;=840),1,"")</f>
        <v/>
      </c>
      <c r="AU99" s="12">
        <f>IF(OR(AS99&lt;=105,AS99&gt;=1441),1,"")</f>
        <v>1</v>
      </c>
      <c r="AV99" s="12">
        <f>SUM(AT99:AU99)</f>
        <v>1</v>
      </c>
      <c r="AW99" s="12">
        <f>IF(L44="〇",1,0)</f>
        <v>1</v>
      </c>
      <c r="AX99" s="28">
        <f t="shared" si="21"/>
        <v>1</v>
      </c>
      <c r="AY99" s="63"/>
      <c r="AZ99" s="3"/>
      <c r="BA99" s="3"/>
    </row>
    <row r="100" spans="42:71" x14ac:dyDescent="0.15">
      <c r="AX100" s="79"/>
      <c r="AY100" s="114"/>
      <c r="AZ100" s="79"/>
      <c r="BA100" s="79"/>
      <c r="BB100" s="3"/>
      <c r="BC100" s="63"/>
      <c r="BD100" s="63"/>
      <c r="BE100" s="3"/>
      <c r="BF100" s="3"/>
      <c r="BG100" s="3"/>
      <c r="BH100" s="3"/>
      <c r="BI100" s="3"/>
      <c r="BJ100" s="3"/>
      <c r="BK100" s="63"/>
      <c r="BL100" s="3"/>
      <c r="BM100" s="3"/>
      <c r="BN100" s="63"/>
      <c r="BO100" s="3"/>
      <c r="BQ100" s="3"/>
      <c r="BR100" s="3"/>
      <c r="BS100" s="3"/>
    </row>
    <row r="101" spans="42:71" x14ac:dyDescent="0.15">
      <c r="BE101" s="4"/>
      <c r="BF101" s="4"/>
      <c r="BG101" s="4"/>
      <c r="BH101" s="4"/>
      <c r="BI101" s="4"/>
      <c r="BJ101" s="4"/>
    </row>
    <row r="102" spans="42:71" x14ac:dyDescent="0.15">
      <c r="BE102" s="4"/>
      <c r="BF102" s="4"/>
      <c r="BG102" s="4"/>
      <c r="BH102" s="4"/>
      <c r="BI102" s="4"/>
      <c r="BJ102" s="4"/>
    </row>
    <row r="103" spans="42:71" x14ac:dyDescent="0.15">
      <c r="BE103" s="4"/>
      <c r="BF103" s="4"/>
      <c r="BG103" s="4"/>
      <c r="BH103" s="4"/>
      <c r="BI103" s="4"/>
      <c r="BJ103" s="4"/>
    </row>
    <row r="104" spans="42:71" x14ac:dyDescent="0.15">
      <c r="BE104" s="4"/>
      <c r="BF104" s="4"/>
      <c r="BG104" s="4"/>
      <c r="BH104" s="4"/>
      <c r="BI104" s="4"/>
      <c r="BJ104" s="4"/>
    </row>
    <row r="105" spans="42:71" x14ac:dyDescent="0.15">
      <c r="BE105" s="4"/>
      <c r="BF105" s="4"/>
      <c r="BG105" s="4"/>
      <c r="BH105" s="4"/>
      <c r="BI105" s="4"/>
      <c r="BJ105" s="4"/>
    </row>
    <row r="106" spans="42:71" x14ac:dyDescent="0.15">
      <c r="BE106" s="4"/>
      <c r="BF106" s="4"/>
      <c r="BG106" s="4"/>
      <c r="BH106" s="4"/>
      <c r="BI106" s="4"/>
      <c r="BJ106" s="4"/>
    </row>
    <row r="107" spans="42:71" x14ac:dyDescent="0.15">
      <c r="BE107" s="4"/>
      <c r="BF107" s="4"/>
      <c r="BG107" s="4"/>
      <c r="BH107" s="4"/>
      <c r="BI107" s="4"/>
      <c r="BJ107" s="4"/>
    </row>
    <row r="108" spans="42:71" x14ac:dyDescent="0.15">
      <c r="BE108" s="4"/>
      <c r="BF108" s="4"/>
      <c r="BG108" s="4"/>
      <c r="BH108" s="4"/>
      <c r="BI108" s="4"/>
      <c r="BJ108" s="4"/>
    </row>
    <row r="110" spans="42:71" x14ac:dyDescent="0.15">
      <c r="AX110" s="79"/>
      <c r="AY110" s="114"/>
      <c r="AZ110" s="79"/>
      <c r="BA110" s="79"/>
      <c r="BB110" s="3"/>
      <c r="BD110" s="3"/>
      <c r="BE110" s="3"/>
      <c r="BF110" s="3"/>
      <c r="BG110" s="3"/>
      <c r="BH110" s="3"/>
      <c r="BI110" s="3"/>
      <c r="BJ110" s="3"/>
      <c r="BK110" s="63"/>
      <c r="BL110" s="3"/>
      <c r="BM110" s="3"/>
      <c r="BN110" s="63"/>
      <c r="BO110" s="3"/>
      <c r="BQ110" s="3"/>
      <c r="BR110" s="3"/>
      <c r="BS110" s="3"/>
    </row>
    <row r="111" spans="42:71" x14ac:dyDescent="0.15">
      <c r="BE111" s="4"/>
      <c r="BF111" s="4"/>
      <c r="BG111" s="4"/>
      <c r="BH111" s="4"/>
      <c r="BI111" s="4"/>
      <c r="BJ111" s="4"/>
    </row>
    <row r="112" spans="42:71" x14ac:dyDescent="0.15">
      <c r="BE112" s="4"/>
      <c r="BF112" s="4"/>
      <c r="BG112" s="4"/>
      <c r="BH112" s="4"/>
      <c r="BI112" s="4"/>
      <c r="BJ112" s="4"/>
    </row>
    <row r="114" spans="48:66" x14ac:dyDescent="0.15">
      <c r="BD114" s="3"/>
      <c r="BE114" s="105"/>
      <c r="BF114" s="105"/>
      <c r="BG114" s="105"/>
      <c r="BH114" s="105"/>
      <c r="BI114" s="105"/>
      <c r="BJ114" s="105"/>
      <c r="BK114" s="63"/>
      <c r="BL114" s="3"/>
      <c r="BM114" s="3"/>
      <c r="BN114" s="63"/>
    </row>
    <row r="115" spans="48:66" x14ac:dyDescent="0.15">
      <c r="BE115" s="4"/>
      <c r="BF115" s="4"/>
      <c r="BG115" s="4"/>
      <c r="BH115" s="4"/>
      <c r="BI115" s="4"/>
      <c r="BJ115" s="4"/>
    </row>
    <row r="116" spans="48:66" x14ac:dyDescent="0.15">
      <c r="BE116" s="4"/>
      <c r="BF116" s="4"/>
      <c r="BG116" s="4"/>
      <c r="BH116" s="4"/>
      <c r="BI116" s="4"/>
      <c r="BJ116" s="4"/>
    </row>
    <row r="118" spans="48:66" x14ac:dyDescent="0.15">
      <c r="BD118" s="3"/>
      <c r="BE118" s="105"/>
      <c r="BF118" s="105"/>
      <c r="BG118" s="105"/>
      <c r="BH118" s="105"/>
      <c r="BI118" s="105"/>
      <c r="BJ118" s="105"/>
      <c r="BK118" s="63"/>
      <c r="BL118" s="3"/>
      <c r="BM118" s="3"/>
      <c r="BN118" s="63"/>
    </row>
    <row r="119" spans="48:66" x14ac:dyDescent="0.15">
      <c r="BE119" s="4"/>
      <c r="BF119" s="4"/>
      <c r="BG119" s="4"/>
      <c r="BH119" s="4"/>
      <c r="BI119" s="4"/>
      <c r="BJ119" s="4"/>
    </row>
    <row r="120" spans="48:66" x14ac:dyDescent="0.15">
      <c r="BE120" s="4"/>
      <c r="BF120" s="4"/>
      <c r="BG120" s="4"/>
      <c r="BH120" s="4"/>
      <c r="BI120" s="4"/>
      <c r="BJ120" s="4"/>
    </row>
    <row r="123" spans="48:66" x14ac:dyDescent="0.15">
      <c r="AX123" s="3"/>
      <c r="BA123" s="3"/>
    </row>
    <row r="127" spans="48:66" x14ac:dyDescent="0.15">
      <c r="AV127" s="3"/>
    </row>
  </sheetData>
  <sheetProtection algorithmName="SHA-512" hashValue="6qqlcM3XN+jxux00wglsT55L1dG7HmUKAzYtoMzJ5ZfOo5Ax2809wShoTnntJfmk+pLnmWv3mADmkdbJB0r98A==" saltValue="oPRxQuroGKIcBEW9foSfqw==" spinCount="100000" sheet="1" objects="1" scenarios="1"/>
  <mergeCells count="133">
    <mergeCell ref="M25:O25"/>
    <mergeCell ref="F26:G26"/>
    <mergeCell ref="H26:I26"/>
    <mergeCell ref="D27:E27"/>
    <mergeCell ref="F27:G27"/>
    <mergeCell ref="H27:I27"/>
    <mergeCell ref="D17:E17"/>
    <mergeCell ref="F17:G17"/>
    <mergeCell ref="H17:I17"/>
    <mergeCell ref="F21:J21"/>
    <mergeCell ref="H23:I23"/>
    <mergeCell ref="D20:J20"/>
    <mergeCell ref="F18:G18"/>
    <mergeCell ref="H18:I18"/>
    <mergeCell ref="H22:I22"/>
    <mergeCell ref="B26:B35"/>
    <mergeCell ref="N33:O33"/>
    <mergeCell ref="B16:B25"/>
    <mergeCell ref="Q5:S5"/>
    <mergeCell ref="Q6:S6"/>
    <mergeCell ref="N5:P5"/>
    <mergeCell ref="N6:P6"/>
    <mergeCell ref="N27:O27"/>
    <mergeCell ref="N16:O16"/>
    <mergeCell ref="N17:O17"/>
    <mergeCell ref="K14:O14"/>
    <mergeCell ref="N15:O15"/>
    <mergeCell ref="F19:G19"/>
    <mergeCell ref="H19:I19"/>
    <mergeCell ref="N18:O18"/>
    <mergeCell ref="N19:O19"/>
    <mergeCell ref="N20:O20"/>
    <mergeCell ref="N21:O21"/>
    <mergeCell ref="N22:O22"/>
    <mergeCell ref="N28:O28"/>
    <mergeCell ref="N29:O29"/>
    <mergeCell ref="N30:O30"/>
    <mergeCell ref="P10:S10"/>
    <mergeCell ref="P11:S11"/>
    <mergeCell ref="B46:B48"/>
    <mergeCell ref="C47:S47"/>
    <mergeCell ref="C48:S48"/>
    <mergeCell ref="B36:B45"/>
    <mergeCell ref="M44:O44"/>
    <mergeCell ref="N36:O36"/>
    <mergeCell ref="N37:O37"/>
    <mergeCell ref="N38:O38"/>
    <mergeCell ref="N39:O39"/>
    <mergeCell ref="D37:E37"/>
    <mergeCell ref="F37:G37"/>
    <mergeCell ref="H37:I37"/>
    <mergeCell ref="F38:G38"/>
    <mergeCell ref="N41:O41"/>
    <mergeCell ref="N42:O42"/>
    <mergeCell ref="N43:O43"/>
    <mergeCell ref="H38:I38"/>
    <mergeCell ref="F39:G39"/>
    <mergeCell ref="H39:I39"/>
    <mergeCell ref="C46:S46"/>
    <mergeCell ref="J2:S2"/>
    <mergeCell ref="B1:G1"/>
    <mergeCell ref="H1:M1"/>
    <mergeCell ref="N1:S1"/>
    <mergeCell ref="B2:C2"/>
    <mergeCell ref="B10:E10"/>
    <mergeCell ref="F5:M5"/>
    <mergeCell ref="B5:E5"/>
    <mergeCell ref="B6:E6"/>
    <mergeCell ref="B9:E9"/>
    <mergeCell ref="B7:S7"/>
    <mergeCell ref="D2:E2"/>
    <mergeCell ref="F2:G2"/>
    <mergeCell ref="H2:I2"/>
    <mergeCell ref="B8:E8"/>
    <mergeCell ref="I8:M8"/>
    <mergeCell ref="N8:R8"/>
    <mergeCell ref="B11:E11"/>
    <mergeCell ref="F9:M9"/>
    <mergeCell ref="F10:M10"/>
    <mergeCell ref="N3:Q3"/>
    <mergeCell ref="N4:Q4"/>
    <mergeCell ref="B3:E4"/>
    <mergeCell ref="F3:M4"/>
    <mergeCell ref="F6:M6"/>
    <mergeCell ref="N9:R9"/>
    <mergeCell ref="C14:J15"/>
    <mergeCell ref="F16:G16"/>
    <mergeCell ref="H16:I16"/>
    <mergeCell ref="F31:J31"/>
    <mergeCell ref="F41:J41"/>
    <mergeCell ref="B14:B15"/>
    <mergeCell ref="I11:M11"/>
    <mergeCell ref="H45:I45"/>
    <mergeCell ref="H43:I43"/>
    <mergeCell ref="H44:I44"/>
    <mergeCell ref="H42:I42"/>
    <mergeCell ref="H35:I35"/>
    <mergeCell ref="F36:G36"/>
    <mergeCell ref="H36:I36"/>
    <mergeCell ref="D40:J40"/>
    <mergeCell ref="H34:I34"/>
    <mergeCell ref="F28:G28"/>
    <mergeCell ref="H28:I28"/>
    <mergeCell ref="F29:G29"/>
    <mergeCell ref="H29:I29"/>
    <mergeCell ref="H32:I32"/>
    <mergeCell ref="D30:J30"/>
    <mergeCell ref="D33:G33"/>
    <mergeCell ref="D34:G34"/>
    <mergeCell ref="L50:S55"/>
    <mergeCell ref="F8:H8"/>
    <mergeCell ref="D35:G35"/>
    <mergeCell ref="D43:G43"/>
    <mergeCell ref="D44:G44"/>
    <mergeCell ref="D45:G45"/>
    <mergeCell ref="D22:G22"/>
    <mergeCell ref="D32:G32"/>
    <mergeCell ref="D42:G42"/>
    <mergeCell ref="M35:O35"/>
    <mergeCell ref="M45:O45"/>
    <mergeCell ref="H24:I24"/>
    <mergeCell ref="H25:I25"/>
    <mergeCell ref="H33:I33"/>
    <mergeCell ref="D23:G23"/>
    <mergeCell ref="D24:G24"/>
    <mergeCell ref="D25:G25"/>
    <mergeCell ref="N40:O40"/>
    <mergeCell ref="M34:O34"/>
    <mergeCell ref="N31:O31"/>
    <mergeCell ref="N32:O32"/>
    <mergeCell ref="N23:O23"/>
    <mergeCell ref="M24:O24"/>
    <mergeCell ref="N26:O26"/>
  </mergeCells>
  <phoneticPr fontId="1"/>
  <conditionalFormatting sqref="D24:D25">
    <cfRule type="expression" dxfId="17" priority="67">
      <formula>"if(F18=""会議室"")"</formula>
    </cfRule>
  </conditionalFormatting>
  <conditionalFormatting sqref="D25">
    <cfRule type="expression" dxfId="16" priority="65">
      <formula>B19="会議室"</formula>
    </cfRule>
  </conditionalFormatting>
  <conditionalFormatting sqref="D34:D35">
    <cfRule type="expression" dxfId="15" priority="8">
      <formula>"if(F18=""会議室"")"</formula>
    </cfRule>
  </conditionalFormatting>
  <conditionalFormatting sqref="D35">
    <cfRule type="expression" dxfId="14" priority="7">
      <formula>B29="会議室"</formula>
    </cfRule>
  </conditionalFormatting>
  <conditionalFormatting sqref="D44:D45">
    <cfRule type="expression" dxfId="13" priority="6">
      <formula>"if(F18=""会議室"")"</formula>
    </cfRule>
  </conditionalFormatting>
  <conditionalFormatting sqref="D45">
    <cfRule type="expression" dxfId="12" priority="5">
      <formula>B39="会議室"</formula>
    </cfRule>
  </conditionalFormatting>
  <conditionalFormatting sqref="L24">
    <cfRule type="expression" dxfId="11" priority="77">
      <formula>AV97=1</formula>
    </cfRule>
  </conditionalFormatting>
  <conditionalFormatting sqref="L34">
    <cfRule type="expression" dxfId="10" priority="78">
      <formula>AV98=1</formula>
    </cfRule>
  </conditionalFormatting>
  <conditionalFormatting sqref="L44">
    <cfRule type="expression" dxfId="9" priority="79">
      <formula>AV99=1</formula>
    </cfRule>
  </conditionalFormatting>
  <dataValidations count="20">
    <dataValidation type="list" allowBlank="1" showInputMessage="1" showErrorMessage="1" sqref="D2">
      <formula1>$AD$61:$AD$66</formula1>
    </dataValidation>
    <dataValidation type="list" allowBlank="1" showInputMessage="1" showErrorMessage="1" sqref="H2">
      <formula1>$AF$61:$AF$92</formula1>
    </dataValidation>
    <dataValidation type="list" allowBlank="1" showInputMessage="1" showErrorMessage="1" sqref="F2 L37 L27 L17">
      <formula1>$AE$61:$AE$73</formula1>
    </dataValidation>
    <dataValidation type="list" allowBlank="1" showInputMessage="1" showErrorMessage="1" sqref="L22:L25 L32:L35 L42:L45">
      <formula1>$AJ$61:$AJ$62</formula1>
    </dataValidation>
    <dataValidation type="list" allowBlank="1" showInputMessage="1" showErrorMessage="1" sqref="S3">
      <formula1>$AA$60:$AA$61</formula1>
    </dataValidation>
    <dataValidation type="list" allowBlank="1" showInputMessage="1" showErrorMessage="1" sqref="S4">
      <formula1>$AA$67:$AA$68</formula1>
    </dataValidation>
    <dataValidation imeMode="off" allowBlank="1" showInputMessage="1" showErrorMessage="1" sqref="H11 F11 S8:S9 Q5:S6 F8"/>
    <dataValidation imeMode="on" allowBlank="1" showInputMessage="1" showErrorMessage="1" sqref="I11:M11 F3:M6 F9:M10"/>
    <dataValidation type="list" allowBlank="1" showInputMessage="1" showErrorMessage="1" sqref="L18 L38 L28">
      <formula1>$AE$61:$AE$65</formula1>
    </dataValidation>
    <dataValidation type="list" allowBlank="1" showInputMessage="1" showErrorMessage="1" sqref="L39:L41 L29:L31 L19:L21">
      <formula1>$AE$61:$AE$62</formula1>
    </dataValidation>
    <dataValidation type="list" imeMode="off" allowBlank="1" showInputMessage="1" showErrorMessage="1" sqref="D19 D39 D29">
      <formula1>$AB$61:$AB$70</formula1>
    </dataValidation>
    <dataValidation type="list" imeMode="off" allowBlank="1" showInputMessage="1" showErrorMessage="1" sqref="D21 D41 D31">
      <formula1>$AB$61:$AB$63</formula1>
    </dataValidation>
    <dataValidation type="list" imeMode="off" allowBlank="1" showInputMessage="1" showErrorMessage="1" sqref="D23:G25 D43:G45 D33:G35">
      <formula1>$AK$61:$AK$68</formula1>
    </dataValidation>
    <dataValidation type="list" allowBlank="1" showInputMessage="1" showErrorMessage="1" sqref="H23:I25 H43:I45 H33:I35">
      <formula1>$AI$61:$AI$64</formula1>
    </dataValidation>
    <dataValidation type="list" imeMode="off" allowBlank="1" showInputMessage="1" showErrorMessage="1" sqref="O10:O11">
      <formula1>$AB$61:$AB$66</formula1>
    </dataValidation>
    <dataValidation type="list" imeMode="off" allowBlank="1" showInputMessage="1" showErrorMessage="1" sqref="F19:G19 F29:G29 F39:G39">
      <formula1>$AG$61:$AG$74</formula1>
    </dataValidation>
    <dataValidation type="list" imeMode="off" allowBlank="1" showInputMessage="1" showErrorMessage="1" sqref="H39:I39 H29:I29 H19:I19">
      <formula1>$AH$61:$AH$73</formula1>
    </dataValidation>
    <dataValidation type="list" imeMode="off" allowBlank="1" showInputMessage="1" showErrorMessage="1" sqref="D17:E17 D27:E27 D37:E37">
      <formula1>$AD$61:$AD$66</formula1>
    </dataValidation>
    <dataValidation type="list" imeMode="off" allowBlank="1" showInputMessage="1" showErrorMessage="1" sqref="F17:G17 F27:G27 F37:G37">
      <formula1>$AE$61:$AE$73</formula1>
    </dataValidation>
    <dataValidation type="list" imeMode="off" allowBlank="1" showInputMessage="1" showErrorMessage="1" sqref="H17:I17 H27:I27 H37:I37">
      <formula1>$AF$61:$AF$92</formula1>
    </dataValidation>
  </dataValidations>
  <pageMargins left="0.55118110236220474" right="0.15748031496062992" top="0.31496062992125984" bottom="0.15748031496062992" header="0.31496062992125984" footer="0.19685039370078741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U127"/>
  <sheetViews>
    <sheetView showGridLines="0" zoomScaleNormal="100" zoomScaleSheetLayoutView="100" workbookViewId="0">
      <selection activeCell="F3" sqref="F3:M4"/>
    </sheetView>
  </sheetViews>
  <sheetFormatPr defaultColWidth="9" defaultRowHeight="13.5" x14ac:dyDescent="0.15"/>
  <cols>
    <col min="1" max="1" width="0.875" customWidth="1"/>
    <col min="2" max="2" width="4.25" customWidth="1"/>
    <col min="3" max="3" width="2.5" customWidth="1"/>
    <col min="4" max="4" width="6" customWidth="1"/>
    <col min="5" max="5" width="3.25" customWidth="1"/>
    <col min="6" max="6" width="6.375" customWidth="1"/>
    <col min="7" max="7" width="3.25" customWidth="1"/>
    <col min="8" max="8" width="6.375" customWidth="1"/>
    <col min="9" max="10" width="3.25" customWidth="1"/>
    <col min="11" max="11" width="12.75" customWidth="1"/>
    <col min="12" max="12" width="3.25" customWidth="1"/>
    <col min="13" max="13" width="12.5" customWidth="1"/>
    <col min="14" max="15" width="3.25" customWidth="1"/>
    <col min="16" max="16" width="0.875" customWidth="1"/>
    <col min="17" max="17" width="9.75" customWidth="1"/>
    <col min="18" max="18" width="0.625" customWidth="1"/>
    <col min="19" max="19" width="8.25" customWidth="1"/>
    <col min="20" max="21" width="1.875" customWidth="1"/>
    <col min="22" max="32" width="10.75" hidden="1" customWidth="1"/>
    <col min="33" max="34" width="9" hidden="1" customWidth="1"/>
    <col min="35" max="35" width="10" hidden="1" customWidth="1"/>
    <col min="36" max="36" width="11.75" hidden="1" customWidth="1"/>
    <col min="37" max="37" width="10.125" hidden="1" customWidth="1"/>
    <col min="38" max="38" width="13.5" hidden="1" customWidth="1"/>
    <col min="39" max="39" width="8.75" hidden="1" customWidth="1"/>
    <col min="40" max="41" width="6.25" hidden="1" customWidth="1"/>
    <col min="42" max="43" width="12.5" hidden="1" customWidth="1"/>
    <col min="44" max="44" width="10.75" hidden="1" customWidth="1"/>
    <col min="45" max="45" width="11.625" hidden="1" customWidth="1"/>
    <col min="46" max="55" width="7.375" hidden="1" customWidth="1"/>
    <col min="56" max="61" width="9" hidden="1" customWidth="1"/>
    <col min="62" max="62" width="10.125" hidden="1" customWidth="1"/>
    <col min="63" max="63" width="13.75" hidden="1" customWidth="1"/>
    <col min="64" max="73" width="9" hidden="1" customWidth="1"/>
    <col min="74" max="75" width="0" hidden="1" customWidth="1"/>
  </cols>
  <sheetData>
    <row r="1" spans="2:34" ht="39.75" customHeight="1" x14ac:dyDescent="0.15">
      <c r="B1" s="217" t="s">
        <v>172</v>
      </c>
      <c r="C1" s="218"/>
      <c r="D1" s="218"/>
      <c r="E1" s="218"/>
      <c r="F1" s="218"/>
      <c r="G1" s="218"/>
      <c r="H1" s="219" t="s">
        <v>25</v>
      </c>
      <c r="I1" s="219"/>
      <c r="J1" s="219"/>
      <c r="K1" s="219"/>
      <c r="L1" s="219"/>
      <c r="M1" s="219"/>
      <c r="N1" s="217" t="s">
        <v>171</v>
      </c>
      <c r="O1" s="220"/>
      <c r="P1" s="220"/>
      <c r="Q1" s="220"/>
      <c r="R1" s="220"/>
      <c r="S1" s="220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2:34" ht="18.75" customHeight="1" thickBot="1" x14ac:dyDescent="0.2">
      <c r="B2" s="221" t="s">
        <v>31</v>
      </c>
      <c r="C2" s="221"/>
      <c r="D2" s="223">
        <v>2023</v>
      </c>
      <c r="E2" s="223"/>
      <c r="F2" s="224">
        <v>7</v>
      </c>
      <c r="G2" s="224"/>
      <c r="H2" s="225">
        <v>1</v>
      </c>
      <c r="I2" s="225"/>
      <c r="J2" s="215" t="s">
        <v>180</v>
      </c>
      <c r="K2" s="215"/>
      <c r="L2" s="215"/>
      <c r="M2" s="215"/>
      <c r="N2" s="215"/>
      <c r="O2" s="215"/>
      <c r="P2" s="215"/>
      <c r="Q2" s="215"/>
      <c r="R2" s="215"/>
      <c r="S2" s="216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</row>
    <row r="3" spans="2:34" ht="20.25" customHeight="1" x14ac:dyDescent="0.15">
      <c r="B3" s="188" t="s">
        <v>41</v>
      </c>
      <c r="C3" s="188"/>
      <c r="D3" s="188"/>
      <c r="E3" s="188"/>
      <c r="F3" s="202" t="s">
        <v>198</v>
      </c>
      <c r="G3" s="203"/>
      <c r="H3" s="203"/>
      <c r="I3" s="203"/>
      <c r="J3" s="204"/>
      <c r="K3" s="204"/>
      <c r="L3" s="204"/>
      <c r="M3" s="205"/>
      <c r="N3" s="196" t="s">
        <v>118</v>
      </c>
      <c r="O3" s="197"/>
      <c r="P3" s="197"/>
      <c r="Q3" s="198"/>
      <c r="R3" s="15"/>
      <c r="S3" s="118" t="s">
        <v>115</v>
      </c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</row>
    <row r="4" spans="2:34" ht="20.25" customHeight="1" x14ac:dyDescent="0.15">
      <c r="B4" s="188"/>
      <c r="C4" s="188"/>
      <c r="D4" s="188"/>
      <c r="E4" s="188"/>
      <c r="F4" s="206"/>
      <c r="G4" s="207"/>
      <c r="H4" s="207"/>
      <c r="I4" s="207"/>
      <c r="J4" s="207"/>
      <c r="K4" s="207"/>
      <c r="L4" s="207"/>
      <c r="M4" s="208"/>
      <c r="N4" s="265" t="s">
        <v>181</v>
      </c>
      <c r="O4" s="266"/>
      <c r="P4" s="266"/>
      <c r="Q4" s="267"/>
      <c r="R4" s="16"/>
      <c r="S4" s="119" t="s">
        <v>161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2:34" ht="23.25" customHeight="1" x14ac:dyDescent="0.15">
      <c r="B5" s="189" t="s">
        <v>43</v>
      </c>
      <c r="C5" s="189"/>
      <c r="D5" s="189"/>
      <c r="E5" s="189"/>
      <c r="F5" s="193" t="s">
        <v>113</v>
      </c>
      <c r="G5" s="194"/>
      <c r="H5" s="194"/>
      <c r="I5" s="194"/>
      <c r="J5" s="194"/>
      <c r="K5" s="194"/>
      <c r="L5" s="194"/>
      <c r="M5" s="222"/>
      <c r="N5" s="251" t="s">
        <v>22</v>
      </c>
      <c r="O5" s="252"/>
      <c r="P5" s="252"/>
      <c r="Q5" s="245" t="s">
        <v>188</v>
      </c>
      <c r="R5" s="246"/>
      <c r="S5" s="247"/>
    </row>
    <row r="6" spans="2:34" ht="23.25" customHeight="1" thickBot="1" x14ac:dyDescent="0.2">
      <c r="B6" s="189" t="s">
        <v>44</v>
      </c>
      <c r="C6" s="189"/>
      <c r="D6" s="189"/>
      <c r="E6" s="189"/>
      <c r="F6" s="209" t="s">
        <v>199</v>
      </c>
      <c r="G6" s="210"/>
      <c r="H6" s="210"/>
      <c r="I6" s="210"/>
      <c r="J6" s="210"/>
      <c r="K6" s="210"/>
      <c r="L6" s="210"/>
      <c r="M6" s="211"/>
      <c r="N6" s="253" t="s">
        <v>23</v>
      </c>
      <c r="O6" s="254"/>
      <c r="P6" s="254"/>
      <c r="Q6" s="248" t="s">
        <v>189</v>
      </c>
      <c r="R6" s="249"/>
      <c r="S6" s="250"/>
    </row>
    <row r="7" spans="2:34" ht="4.5" customHeight="1" thickBot="1" x14ac:dyDescent="0.2"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</row>
    <row r="8" spans="2:34" ht="22.5" customHeight="1" thickBot="1" x14ac:dyDescent="0.2">
      <c r="B8" s="184" t="s">
        <v>183</v>
      </c>
      <c r="C8" s="184"/>
      <c r="D8" s="184"/>
      <c r="E8" s="226"/>
      <c r="F8" s="147" t="s">
        <v>200</v>
      </c>
      <c r="G8" s="148"/>
      <c r="H8" s="149"/>
      <c r="I8" s="227"/>
      <c r="J8" s="228"/>
      <c r="K8" s="228"/>
      <c r="L8" s="228"/>
      <c r="M8" s="228"/>
      <c r="N8" s="213" t="s">
        <v>184</v>
      </c>
      <c r="O8" s="213"/>
      <c r="P8" s="213"/>
      <c r="Q8" s="213"/>
      <c r="R8" s="214"/>
      <c r="S8" s="120">
        <v>50</v>
      </c>
    </row>
    <row r="9" spans="2:34" ht="22.5" customHeight="1" thickBot="1" x14ac:dyDescent="0.2">
      <c r="B9" s="189" t="s">
        <v>128</v>
      </c>
      <c r="C9" s="189"/>
      <c r="D9" s="189"/>
      <c r="E9" s="189"/>
      <c r="F9" s="190" t="s">
        <v>201</v>
      </c>
      <c r="G9" s="191"/>
      <c r="H9" s="191"/>
      <c r="I9" s="191"/>
      <c r="J9" s="191"/>
      <c r="K9" s="191"/>
      <c r="L9" s="191"/>
      <c r="M9" s="192"/>
      <c r="N9" s="212" t="s">
        <v>26</v>
      </c>
      <c r="O9" s="213"/>
      <c r="P9" s="213"/>
      <c r="Q9" s="213"/>
      <c r="R9" s="214"/>
      <c r="S9" s="121">
        <v>50</v>
      </c>
    </row>
    <row r="10" spans="2:34" ht="27" customHeight="1" x14ac:dyDescent="0.15">
      <c r="B10" s="188" t="s">
        <v>42</v>
      </c>
      <c r="C10" s="188"/>
      <c r="D10" s="188"/>
      <c r="E10" s="188"/>
      <c r="F10" s="193" t="s">
        <v>190</v>
      </c>
      <c r="G10" s="194"/>
      <c r="H10" s="194"/>
      <c r="I10" s="194"/>
      <c r="J10" s="194"/>
      <c r="K10" s="194"/>
      <c r="L10" s="194"/>
      <c r="M10" s="195"/>
      <c r="N10" s="9" t="s">
        <v>48</v>
      </c>
      <c r="O10" s="122">
        <v>4</v>
      </c>
      <c r="P10" s="259" t="s">
        <v>50</v>
      </c>
      <c r="Q10" s="260"/>
      <c r="R10" s="260"/>
      <c r="S10" s="261"/>
    </row>
    <row r="11" spans="2:34" ht="27" customHeight="1" thickBot="1" x14ac:dyDescent="0.2">
      <c r="B11" s="188" t="s">
        <v>215</v>
      </c>
      <c r="C11" s="189"/>
      <c r="D11" s="189"/>
      <c r="E11" s="189"/>
      <c r="F11" s="139" t="s">
        <v>211</v>
      </c>
      <c r="G11" s="18" t="s">
        <v>3</v>
      </c>
      <c r="H11" s="140" t="s">
        <v>212</v>
      </c>
      <c r="I11" s="178" t="s">
        <v>216</v>
      </c>
      <c r="J11" s="179"/>
      <c r="K11" s="179"/>
      <c r="L11" s="179"/>
      <c r="M11" s="180"/>
      <c r="N11" s="10" t="s">
        <v>49</v>
      </c>
      <c r="O11" s="123">
        <v>1</v>
      </c>
      <c r="P11" s="262" t="s">
        <v>51</v>
      </c>
      <c r="Q11" s="263"/>
      <c r="R11" s="263"/>
      <c r="S11" s="264"/>
    </row>
    <row r="12" spans="2:34" ht="19.5" hidden="1" customHeight="1" x14ac:dyDescent="0.15">
      <c r="N12" s="3"/>
      <c r="O12" s="3"/>
    </row>
    <row r="13" spans="2:34" ht="18" hidden="1" customHeight="1" thickBot="1" x14ac:dyDescent="0.2"/>
    <row r="14" spans="2:34" x14ac:dyDescent="0.15">
      <c r="B14" s="176"/>
      <c r="C14" s="166" t="s">
        <v>45</v>
      </c>
      <c r="D14" s="167"/>
      <c r="E14" s="167"/>
      <c r="F14" s="167"/>
      <c r="G14" s="167"/>
      <c r="H14" s="167"/>
      <c r="I14" s="167"/>
      <c r="J14" s="168"/>
      <c r="K14" s="256" t="s">
        <v>15</v>
      </c>
      <c r="L14" s="173"/>
      <c r="M14" s="173"/>
      <c r="N14" s="173"/>
      <c r="O14" s="255"/>
      <c r="P14" s="19"/>
      <c r="Q14" s="131" t="s">
        <v>17</v>
      </c>
      <c r="R14" s="21"/>
      <c r="S14" s="22" t="s">
        <v>20</v>
      </c>
    </row>
    <row r="15" spans="2:34" ht="14.25" thickBot="1" x14ac:dyDescent="0.2">
      <c r="B15" s="177"/>
      <c r="C15" s="169"/>
      <c r="D15" s="170"/>
      <c r="E15" s="170"/>
      <c r="F15" s="170"/>
      <c r="G15" s="170"/>
      <c r="H15" s="170"/>
      <c r="I15" s="170"/>
      <c r="J15" s="171"/>
      <c r="K15" s="23" t="s">
        <v>28</v>
      </c>
      <c r="L15" s="24" t="s">
        <v>14</v>
      </c>
      <c r="M15" s="25" t="s">
        <v>27</v>
      </c>
      <c r="N15" s="257" t="s">
        <v>32</v>
      </c>
      <c r="O15" s="258"/>
      <c r="P15" s="26"/>
      <c r="Q15" s="138" t="s">
        <v>21</v>
      </c>
      <c r="R15" s="28"/>
      <c r="S15" s="29" t="s">
        <v>21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2:34" ht="14.25" customHeight="1" x14ac:dyDescent="0.15">
      <c r="B16" s="176" t="s">
        <v>131</v>
      </c>
      <c r="C16" s="137"/>
      <c r="D16" s="129" t="s">
        <v>187</v>
      </c>
      <c r="E16" s="131"/>
      <c r="F16" s="172" t="s">
        <v>1</v>
      </c>
      <c r="G16" s="172"/>
      <c r="H16" s="173" t="s">
        <v>2</v>
      </c>
      <c r="I16" s="173"/>
      <c r="J16" s="32"/>
      <c r="K16" s="137"/>
      <c r="L16" s="131"/>
      <c r="M16" s="131"/>
      <c r="N16" s="173"/>
      <c r="O16" s="255"/>
      <c r="P16" s="33"/>
      <c r="R16" s="34"/>
      <c r="S16" s="35"/>
      <c r="AG16" s="11"/>
      <c r="AH16" s="5" t="s">
        <v>38</v>
      </c>
    </row>
    <row r="17" spans="2:39" ht="14.25" customHeight="1" x14ac:dyDescent="0.15">
      <c r="B17" s="238"/>
      <c r="C17" s="36"/>
      <c r="D17" s="223">
        <v>2023</v>
      </c>
      <c r="E17" s="223"/>
      <c r="F17" s="224">
        <v>8</v>
      </c>
      <c r="G17" s="224"/>
      <c r="H17" s="225">
        <v>1</v>
      </c>
      <c r="I17" s="225"/>
      <c r="K17" s="117" t="s">
        <v>173</v>
      </c>
      <c r="L17" s="125">
        <v>1</v>
      </c>
      <c r="M17" s="37" t="s">
        <v>4</v>
      </c>
      <c r="N17" s="240">
        <v>200</v>
      </c>
      <c r="O17" s="241"/>
      <c r="P17" s="6"/>
      <c r="R17" s="34"/>
      <c r="S17" s="35"/>
      <c r="AH17" s="38">
        <f>L17*N17</f>
        <v>200</v>
      </c>
    </row>
    <row r="18" spans="2:39" ht="14.25" customHeight="1" x14ac:dyDescent="0.15">
      <c r="B18" s="238"/>
      <c r="C18" s="36"/>
      <c r="D18" s="271" t="s">
        <v>119</v>
      </c>
      <c r="F18" s="183" t="s">
        <v>122</v>
      </c>
      <c r="G18" s="183"/>
      <c r="H18" s="185" t="s">
        <v>123</v>
      </c>
      <c r="I18" s="185"/>
      <c r="K18" s="2" t="s">
        <v>5</v>
      </c>
      <c r="L18" s="125">
        <v>1</v>
      </c>
      <c r="M18" s="132" t="s">
        <v>16</v>
      </c>
      <c r="N18" s="157">
        <v>520</v>
      </c>
      <c r="O18" s="158"/>
      <c r="P18" s="40"/>
      <c r="R18" s="34"/>
      <c r="S18" s="35"/>
      <c r="AH18" s="38">
        <f t="shared" ref="AH18:AH21" si="0">L18*N18</f>
        <v>520</v>
      </c>
    </row>
    <row r="19" spans="2:39" ht="14.25" customHeight="1" x14ac:dyDescent="0.15">
      <c r="B19" s="238"/>
      <c r="C19" s="36"/>
      <c r="D19" s="124">
        <v>5</v>
      </c>
      <c r="E19" t="s">
        <v>13</v>
      </c>
      <c r="F19" s="186">
        <v>9</v>
      </c>
      <c r="G19" s="186"/>
      <c r="H19" s="187">
        <v>12</v>
      </c>
      <c r="I19" s="187"/>
      <c r="K19" s="2" t="s">
        <v>7</v>
      </c>
      <c r="L19" s="125"/>
      <c r="M19" s="41" t="s">
        <v>29</v>
      </c>
      <c r="N19" s="162">
        <v>1040</v>
      </c>
      <c r="O19" s="163"/>
      <c r="P19" s="40"/>
      <c r="R19" s="34"/>
      <c r="S19" s="35"/>
      <c r="AH19" s="38">
        <f t="shared" si="0"/>
        <v>0</v>
      </c>
    </row>
    <row r="20" spans="2:39" ht="14.25" customHeight="1" x14ac:dyDescent="0.15">
      <c r="B20" s="238"/>
      <c r="C20" s="36"/>
      <c r="D20" s="268" t="s">
        <v>12</v>
      </c>
      <c r="E20" s="269"/>
      <c r="F20" s="269"/>
      <c r="G20" s="269"/>
      <c r="H20" s="269"/>
      <c r="I20" s="269"/>
      <c r="J20" s="270"/>
      <c r="K20" s="2" t="s">
        <v>6</v>
      </c>
      <c r="L20" s="125"/>
      <c r="M20" s="41" t="s">
        <v>179</v>
      </c>
      <c r="N20" s="157">
        <v>520</v>
      </c>
      <c r="O20" s="158"/>
      <c r="P20" s="40"/>
      <c r="R20" s="34"/>
      <c r="S20" s="35"/>
      <c r="AH20" s="38">
        <f t="shared" si="0"/>
        <v>0</v>
      </c>
      <c r="AJ20" s="133" t="s">
        <v>11</v>
      </c>
      <c r="AK20" s="133" t="s">
        <v>18</v>
      </c>
      <c r="AL20" s="133" t="s">
        <v>12</v>
      </c>
      <c r="AM20" s="133" t="s">
        <v>18</v>
      </c>
    </row>
    <row r="21" spans="2:39" ht="14.25" customHeight="1" x14ac:dyDescent="0.15">
      <c r="B21" s="238"/>
      <c r="D21" s="124">
        <v>1</v>
      </c>
      <c r="E21" t="s">
        <v>13</v>
      </c>
      <c r="F21" s="174" t="s">
        <v>193</v>
      </c>
      <c r="G21" s="174"/>
      <c r="H21" s="174"/>
      <c r="I21" s="174"/>
      <c r="J21" s="175"/>
      <c r="K21" s="1" t="s">
        <v>8</v>
      </c>
      <c r="L21" s="125"/>
      <c r="M21" s="37" t="s">
        <v>9</v>
      </c>
      <c r="N21" s="162">
        <v>1040</v>
      </c>
      <c r="O21" s="163"/>
      <c r="P21" s="40"/>
      <c r="R21" s="34"/>
      <c r="S21" s="35"/>
      <c r="AH21" s="38">
        <f t="shared" si="0"/>
        <v>0</v>
      </c>
      <c r="AJ21" s="42">
        <f>IF(D19="",0,VLOOKUP(D19,$AZ$47:$BD$56,2,FALSE))</f>
        <v>5190</v>
      </c>
      <c r="AK21" s="43">
        <f>IF(D19="",0,VLOOKUP($D$19,$AZ$47:$BO$56,13))</f>
        <v>780</v>
      </c>
      <c r="AL21" s="5">
        <f>IFERROR(IF(H23="催事",VLOOKUP(D21,$AZ$59:$BD$61,2,FALSE),IF(H23="準備・片付",VLOOKUP(D21,$AZ$63:$BD$65,2),IF(H23="据置",VLOOKUP(D21,$AZ$67:$BD$69,2),0))),0)</f>
        <v>71020</v>
      </c>
      <c r="AM21" s="5">
        <f>IFERROR(IF($H$23="",0,VLOOKUP($D$21,$BJ$59:$BO$61,3))*IF(H23="据置",0,1),0)</f>
        <v>10200</v>
      </c>
    </row>
    <row r="22" spans="2:39" ht="14.25" customHeight="1" x14ac:dyDescent="0.15">
      <c r="B22" s="238"/>
      <c r="C22" s="36"/>
      <c r="D22" s="152" t="s">
        <v>194</v>
      </c>
      <c r="E22" s="152"/>
      <c r="F22" s="152"/>
      <c r="G22" s="152"/>
      <c r="H22" s="181" t="s">
        <v>156</v>
      </c>
      <c r="I22" s="182"/>
      <c r="K22" s="2" t="s">
        <v>178</v>
      </c>
      <c r="L22" s="125"/>
      <c r="M22" s="37" t="s">
        <v>10</v>
      </c>
      <c r="N22" s="162">
        <v>200</v>
      </c>
      <c r="O22" s="163"/>
      <c r="P22" s="40"/>
      <c r="R22" s="34"/>
      <c r="S22" s="35"/>
      <c r="AH22" s="38">
        <f>IF(L22="〇",N22,0)</f>
        <v>0</v>
      </c>
      <c r="AL22" s="5">
        <f>IFERROR(IF(H24="催事",VLOOKUP(D21,$AZ$59:$BD$61,3,FALSE),IF(H24="準備・片付",VLOOKUP(D21,$AZ$63:$BD$65,3),IF(H24="据置",VLOOKUP(D21,$AZ$67:$BD$69,3),0))),0)</f>
        <v>0</v>
      </c>
      <c r="AM22" s="5">
        <f>IFERROR(IF($H$24="",0,VLOOKUP($D$21,$BJ$59:$BO$61,4))*IF(H24="据置",0,1),0)</f>
        <v>0</v>
      </c>
    </row>
    <row r="23" spans="2:39" ht="14.25" customHeight="1" x14ac:dyDescent="0.15">
      <c r="B23" s="238"/>
      <c r="C23" s="44"/>
      <c r="D23" s="151" t="s">
        <v>165</v>
      </c>
      <c r="E23" s="151"/>
      <c r="F23" s="151"/>
      <c r="G23" s="151"/>
      <c r="H23" s="155" t="s">
        <v>35</v>
      </c>
      <c r="I23" s="155"/>
      <c r="K23" s="2" t="s">
        <v>127</v>
      </c>
      <c r="L23" s="125"/>
      <c r="M23" s="37" t="s">
        <v>10</v>
      </c>
      <c r="N23" s="162">
        <v>2090</v>
      </c>
      <c r="O23" s="163"/>
      <c r="P23" s="40"/>
      <c r="R23" s="34"/>
      <c r="S23" s="35"/>
      <c r="AH23" s="38">
        <f>IF(L23="〇",N23,0)</f>
        <v>0</v>
      </c>
      <c r="AL23" s="5">
        <f>IFERROR(IF(H25="催事",VLOOKUP(D21,$AZ$59:$BD$61,4,FALSE),IF(H25="準備・片付",VLOOKUP(D21,$AZ$63:$BD$65,4),IF(H25="据置",VLOOKUP(D21,$AZ$67:$BD$69,4),0))),0)</f>
        <v>0</v>
      </c>
      <c r="AM23" s="5">
        <f>IFERROR(IF($H$25="",0,VLOOKUP($D$21,$BJ$59:$BO$61,5))*IF(H25="据置",0,1),0)</f>
        <v>0</v>
      </c>
    </row>
    <row r="24" spans="2:39" ht="14.25" customHeight="1" x14ac:dyDescent="0.15">
      <c r="B24" s="238"/>
      <c r="C24" s="45"/>
      <c r="D24" s="151"/>
      <c r="E24" s="151"/>
      <c r="F24" s="151"/>
      <c r="G24" s="151"/>
      <c r="H24" s="155"/>
      <c r="I24" s="155"/>
      <c r="K24" s="2" t="s">
        <v>30</v>
      </c>
      <c r="L24" s="124"/>
      <c r="M24" s="159" t="s">
        <v>24</v>
      </c>
      <c r="N24" s="160"/>
      <c r="O24" s="161"/>
      <c r="P24" s="46"/>
      <c r="R24" s="34"/>
      <c r="S24" s="35"/>
      <c r="AG24" s="11" t="s">
        <v>19</v>
      </c>
      <c r="AH24" s="5">
        <f>SUM(AH17:AH23)</f>
        <v>720</v>
      </c>
      <c r="AK24" s="11" t="s">
        <v>19</v>
      </c>
      <c r="AL24" s="5">
        <f>SUM(AL21:AL23)</f>
        <v>71020</v>
      </c>
      <c r="AM24" s="5">
        <f>SUM(AM21:AM23)</f>
        <v>10200</v>
      </c>
    </row>
    <row r="25" spans="2:39" ht="14.25" customHeight="1" thickBot="1" x14ac:dyDescent="0.2">
      <c r="B25" s="239"/>
      <c r="C25" s="47"/>
      <c r="D25" s="150"/>
      <c r="E25" s="150"/>
      <c r="F25" s="150"/>
      <c r="G25" s="150"/>
      <c r="H25" s="156"/>
      <c r="I25" s="156"/>
      <c r="J25" s="48"/>
      <c r="K25" s="49" t="s">
        <v>129</v>
      </c>
      <c r="L25" s="126"/>
      <c r="M25" s="153" t="s">
        <v>130</v>
      </c>
      <c r="N25" s="153"/>
      <c r="O25" s="154"/>
      <c r="P25" s="50"/>
      <c r="Q25" s="51"/>
      <c r="R25" s="48"/>
      <c r="S25" s="52"/>
    </row>
    <row r="26" spans="2:39" ht="14.25" customHeight="1" thickTop="1" x14ac:dyDescent="0.15">
      <c r="B26" s="237" t="s">
        <v>132</v>
      </c>
      <c r="C26" s="53"/>
      <c r="D26" s="129" t="s">
        <v>187</v>
      </c>
      <c r="E26" s="133"/>
      <c r="F26" s="183" t="s">
        <v>1</v>
      </c>
      <c r="G26" s="183"/>
      <c r="H26" s="184" t="s">
        <v>2</v>
      </c>
      <c r="I26" s="184"/>
      <c r="J26" s="55"/>
      <c r="K26" s="53"/>
      <c r="L26" s="133"/>
      <c r="M26" s="130"/>
      <c r="N26" s="164"/>
      <c r="O26" s="165"/>
      <c r="P26" s="56"/>
      <c r="R26" s="58"/>
      <c r="S26" s="59"/>
      <c r="AG26" s="11"/>
      <c r="AH26" s="5" t="s">
        <v>38</v>
      </c>
    </row>
    <row r="27" spans="2:39" ht="14.25" customHeight="1" x14ac:dyDescent="0.15">
      <c r="B27" s="238"/>
      <c r="C27" s="36"/>
      <c r="D27" s="223">
        <v>2023</v>
      </c>
      <c r="E27" s="223"/>
      <c r="F27" s="224">
        <v>10</v>
      </c>
      <c r="G27" s="224"/>
      <c r="H27" s="225">
        <v>1</v>
      </c>
      <c r="I27" s="225"/>
      <c r="K27" s="117" t="s">
        <v>173</v>
      </c>
      <c r="L27" s="125"/>
      <c r="M27" s="37" t="s">
        <v>4</v>
      </c>
      <c r="N27" s="240">
        <v>200</v>
      </c>
      <c r="O27" s="241"/>
      <c r="P27" s="6"/>
      <c r="R27" s="34"/>
      <c r="S27" s="35"/>
      <c r="AH27" s="38">
        <f>L27*N27</f>
        <v>0</v>
      </c>
    </row>
    <row r="28" spans="2:39" ht="14.25" customHeight="1" x14ac:dyDescent="0.15">
      <c r="B28" s="238"/>
      <c r="C28" s="36"/>
      <c r="D28" s="271" t="s">
        <v>119</v>
      </c>
      <c r="F28" s="183" t="s">
        <v>122</v>
      </c>
      <c r="G28" s="183"/>
      <c r="H28" s="185" t="s">
        <v>123</v>
      </c>
      <c r="I28" s="185"/>
      <c r="K28" s="2" t="s">
        <v>5</v>
      </c>
      <c r="L28" s="125"/>
      <c r="M28" s="132" t="s">
        <v>16</v>
      </c>
      <c r="N28" s="157">
        <v>520</v>
      </c>
      <c r="O28" s="158"/>
      <c r="P28" s="40"/>
      <c r="R28" s="34"/>
      <c r="S28" s="35"/>
      <c r="AH28" s="38">
        <f t="shared" ref="AH28:AH31" si="1">L28*N28</f>
        <v>0</v>
      </c>
      <c r="AL28" s="60"/>
    </row>
    <row r="29" spans="2:39" ht="14.25" customHeight="1" x14ac:dyDescent="0.15">
      <c r="B29" s="238"/>
      <c r="C29" s="36"/>
      <c r="D29" s="124" t="s">
        <v>174</v>
      </c>
      <c r="E29" t="s">
        <v>13</v>
      </c>
      <c r="F29" s="186">
        <v>13</v>
      </c>
      <c r="G29" s="186"/>
      <c r="H29" s="187">
        <v>16</v>
      </c>
      <c r="I29" s="187"/>
      <c r="K29" s="2" t="s">
        <v>7</v>
      </c>
      <c r="L29" s="125">
        <v>1</v>
      </c>
      <c r="M29" s="41" t="s">
        <v>29</v>
      </c>
      <c r="N29" s="162">
        <v>1040</v>
      </c>
      <c r="O29" s="163"/>
      <c r="P29" s="40"/>
      <c r="R29" s="34"/>
      <c r="S29" s="35"/>
      <c r="AH29" s="38">
        <f t="shared" si="1"/>
        <v>1040</v>
      </c>
    </row>
    <row r="30" spans="2:39" ht="14.25" customHeight="1" x14ac:dyDescent="0.15">
      <c r="B30" s="238"/>
      <c r="C30" s="36"/>
      <c r="D30" s="268" t="s">
        <v>12</v>
      </c>
      <c r="E30" s="269"/>
      <c r="F30" s="269"/>
      <c r="G30" s="269"/>
      <c r="H30" s="269"/>
      <c r="I30" s="269"/>
      <c r="J30" s="270"/>
      <c r="K30" s="2" t="s">
        <v>6</v>
      </c>
      <c r="L30" s="125"/>
      <c r="M30" s="41" t="s">
        <v>179</v>
      </c>
      <c r="N30" s="157">
        <v>520</v>
      </c>
      <c r="O30" s="158"/>
      <c r="P30" s="40"/>
      <c r="R30" s="34"/>
      <c r="S30" s="35"/>
      <c r="AH30" s="38">
        <f t="shared" si="1"/>
        <v>0</v>
      </c>
      <c r="AJ30" s="133" t="s">
        <v>11</v>
      </c>
      <c r="AK30" s="133" t="s">
        <v>18</v>
      </c>
      <c r="AL30" s="133" t="s">
        <v>12</v>
      </c>
      <c r="AM30" s="133" t="s">
        <v>18</v>
      </c>
    </row>
    <row r="31" spans="2:39" ht="14.25" customHeight="1" x14ac:dyDescent="0.15">
      <c r="B31" s="238"/>
      <c r="C31" s="36"/>
      <c r="D31" s="124"/>
      <c r="E31" t="s">
        <v>13</v>
      </c>
      <c r="F31" s="174" t="s">
        <v>193</v>
      </c>
      <c r="G31" s="174"/>
      <c r="H31" s="174"/>
      <c r="I31" s="174"/>
      <c r="J31" s="175"/>
      <c r="K31" s="1" t="s">
        <v>8</v>
      </c>
      <c r="L31" s="125"/>
      <c r="M31" s="37" t="s">
        <v>9</v>
      </c>
      <c r="N31" s="162">
        <v>1040</v>
      </c>
      <c r="O31" s="163"/>
      <c r="P31" s="40"/>
      <c r="R31" s="34"/>
      <c r="S31" s="35"/>
      <c r="AH31" s="38">
        <f t="shared" si="1"/>
        <v>0</v>
      </c>
      <c r="AJ31" s="42">
        <f>IF(D29="",0,VLOOKUP(D29,$AZ$47:$BD$56,3,FALSE))</f>
        <v>12450</v>
      </c>
      <c r="AK31" s="43">
        <f>IF(D29="",0,VLOOKUP($D$29,$AZ$47:$BO$56,14))</f>
        <v>0</v>
      </c>
      <c r="AL31" s="5">
        <f>IFERROR(IF(H33="催事",VLOOKUP(D31,$AZ$71:$BD$73,2,FALSE),IF(H33="準備・片付",VLOOKUP(D31,$AZ$75:$BD$77,2),IF(H33="据置",VLOOKUP(D31,$AZ$79:$BD$81,2),0))),0)</f>
        <v>0</v>
      </c>
      <c r="AM31" s="5">
        <f>IFERROR(IF($H$33="",0,VLOOKUP($D$31,$BJ$71:$BO$73,3))*IF(H33="据置",0,1),0)</f>
        <v>0</v>
      </c>
    </row>
    <row r="32" spans="2:39" ht="14.25" customHeight="1" x14ac:dyDescent="0.15">
      <c r="B32" s="238"/>
      <c r="C32" s="44"/>
      <c r="D32" s="152" t="s">
        <v>194</v>
      </c>
      <c r="E32" s="152"/>
      <c r="F32" s="152"/>
      <c r="G32" s="152"/>
      <c r="H32" s="181" t="s">
        <v>156</v>
      </c>
      <c r="I32" s="182"/>
      <c r="K32" s="2" t="s">
        <v>178</v>
      </c>
      <c r="L32" s="125"/>
      <c r="M32" s="37" t="s">
        <v>10</v>
      </c>
      <c r="N32" s="162">
        <v>200</v>
      </c>
      <c r="O32" s="163"/>
      <c r="P32" s="40"/>
      <c r="R32" s="34"/>
      <c r="S32" s="35"/>
      <c r="AH32" s="38">
        <f>IF(L32="〇",N32,0)</f>
        <v>0</v>
      </c>
      <c r="AL32" s="5">
        <f>IFERROR(IF(H34="催事",VLOOKUP($D$31,$AZ$71:$BD$73,3,FALSE),IF(H34="準備・片付",VLOOKUP($D$31,$AZ$75:$BD$77,3),IF(H34="据置",VLOOKUP($D$31,$AZ$79:$BD$81,3),0))),0)</f>
        <v>0</v>
      </c>
      <c r="AM32" s="5">
        <f>IFERROR(IF($H$34="",0,VLOOKUP($D$31,$BJ$71:$BO$73,4))*IF(H34="据置",0,1),0)</f>
        <v>0</v>
      </c>
    </row>
    <row r="33" spans="2:67" ht="14.25" customHeight="1" x14ac:dyDescent="0.15">
      <c r="B33" s="238"/>
      <c r="C33" s="44"/>
      <c r="D33" s="151"/>
      <c r="E33" s="151"/>
      <c r="F33" s="151"/>
      <c r="G33" s="151"/>
      <c r="H33" s="155"/>
      <c r="I33" s="155"/>
      <c r="K33" s="2" t="s">
        <v>127</v>
      </c>
      <c r="L33" s="125"/>
      <c r="M33" s="37" t="s">
        <v>10</v>
      </c>
      <c r="N33" s="162">
        <v>2090</v>
      </c>
      <c r="O33" s="163"/>
      <c r="P33" s="40"/>
      <c r="R33" s="34"/>
      <c r="S33" s="35"/>
      <c r="AH33" s="38">
        <f>IF(L33="〇",N33,0)</f>
        <v>0</v>
      </c>
      <c r="AL33" s="5">
        <f>IFERROR(IF(H35="催事",VLOOKUP($D$31,$AZ$71:$BD$73,4,FALSE),IF(H35="準備・片付",VLOOKUP($D$31,$AZ$75:$BD$77,4),IF(H35="据置",VLOOKUP($D$31,$AZ$79:$BD$81,4),0))),0)</f>
        <v>0</v>
      </c>
      <c r="AM33" s="5">
        <f>IFERROR(IF($H$35="",0,VLOOKUP($D$31,$BJ$71:$BO$73,5))*IF(H35="据置",0,1),0)</f>
        <v>0</v>
      </c>
    </row>
    <row r="34" spans="2:67" ht="14.25" customHeight="1" x14ac:dyDescent="0.15">
      <c r="B34" s="238"/>
      <c r="C34" s="45"/>
      <c r="D34" s="151"/>
      <c r="E34" s="151"/>
      <c r="F34" s="151"/>
      <c r="G34" s="151"/>
      <c r="H34" s="155"/>
      <c r="I34" s="155"/>
      <c r="K34" s="2" t="s">
        <v>30</v>
      </c>
      <c r="L34" s="124"/>
      <c r="M34" s="159" t="s">
        <v>24</v>
      </c>
      <c r="N34" s="160"/>
      <c r="O34" s="161"/>
      <c r="P34" s="46"/>
      <c r="R34" s="34"/>
      <c r="S34" s="35"/>
      <c r="AG34" s="11" t="s">
        <v>19</v>
      </c>
      <c r="AH34" s="5">
        <f>SUM(AH27:AH33)</f>
        <v>1040</v>
      </c>
      <c r="AK34" s="11" t="s">
        <v>19</v>
      </c>
      <c r="AL34" s="5">
        <f>SUM(AL31:AL33)</f>
        <v>0</v>
      </c>
      <c r="AM34" s="5">
        <f>SUM(AM31:AM33)</f>
        <v>0</v>
      </c>
    </row>
    <row r="35" spans="2:67" ht="14.25" customHeight="1" thickBot="1" x14ac:dyDescent="0.2">
      <c r="B35" s="239"/>
      <c r="C35" s="47"/>
      <c r="D35" s="150"/>
      <c r="E35" s="150"/>
      <c r="F35" s="150"/>
      <c r="G35" s="150"/>
      <c r="H35" s="156"/>
      <c r="I35" s="156"/>
      <c r="J35" s="48"/>
      <c r="K35" s="49" t="s">
        <v>129</v>
      </c>
      <c r="L35" s="126"/>
      <c r="M35" s="153" t="s">
        <v>130</v>
      </c>
      <c r="N35" s="153"/>
      <c r="O35" s="154"/>
      <c r="P35" s="50"/>
      <c r="R35" s="48"/>
      <c r="S35" s="52"/>
    </row>
    <row r="36" spans="2:67" ht="14.25" customHeight="1" thickTop="1" x14ac:dyDescent="0.15">
      <c r="B36" s="237" t="s">
        <v>133</v>
      </c>
      <c r="C36" s="53"/>
      <c r="D36" s="129" t="s">
        <v>187</v>
      </c>
      <c r="E36" s="133"/>
      <c r="F36" s="183" t="s">
        <v>1</v>
      </c>
      <c r="G36" s="183"/>
      <c r="H36" s="184" t="s">
        <v>2</v>
      </c>
      <c r="I36" s="184"/>
      <c r="J36" s="55"/>
      <c r="K36" s="53"/>
      <c r="L36" s="133"/>
      <c r="M36" s="130"/>
      <c r="N36" s="164"/>
      <c r="O36" s="165"/>
      <c r="P36" s="56"/>
      <c r="Q36" s="57"/>
      <c r="R36" s="58"/>
      <c r="S36" s="59"/>
      <c r="AG36" s="11"/>
      <c r="AH36" s="5" t="s">
        <v>38</v>
      </c>
    </row>
    <row r="37" spans="2:67" ht="14.25" customHeight="1" x14ac:dyDescent="0.15">
      <c r="B37" s="238"/>
      <c r="C37" s="36"/>
      <c r="D37" s="223">
        <v>2023</v>
      </c>
      <c r="E37" s="223"/>
      <c r="F37" s="224">
        <v>9</v>
      </c>
      <c r="G37" s="224"/>
      <c r="H37" s="225">
        <v>1</v>
      </c>
      <c r="I37" s="225"/>
      <c r="K37" s="117" t="s">
        <v>173</v>
      </c>
      <c r="L37" s="125"/>
      <c r="M37" s="37" t="s">
        <v>4</v>
      </c>
      <c r="N37" s="240">
        <v>200</v>
      </c>
      <c r="O37" s="241"/>
      <c r="P37" s="6"/>
      <c r="R37" s="34"/>
      <c r="S37" s="35"/>
      <c r="AH37" s="38">
        <f>L37*N37</f>
        <v>0</v>
      </c>
    </row>
    <row r="38" spans="2:67" ht="14.25" customHeight="1" x14ac:dyDescent="0.15">
      <c r="B38" s="238"/>
      <c r="C38" s="36"/>
      <c r="D38" s="271" t="s">
        <v>119</v>
      </c>
      <c r="F38" s="183" t="s">
        <v>122</v>
      </c>
      <c r="G38" s="183"/>
      <c r="H38" s="185" t="s">
        <v>123</v>
      </c>
      <c r="I38" s="185"/>
      <c r="K38" s="2" t="s">
        <v>5</v>
      </c>
      <c r="L38" s="125">
        <v>2</v>
      </c>
      <c r="M38" s="132" t="s">
        <v>16</v>
      </c>
      <c r="N38" s="157">
        <v>520</v>
      </c>
      <c r="O38" s="158"/>
      <c r="P38" s="40"/>
      <c r="R38" s="34"/>
      <c r="S38" s="35"/>
      <c r="AH38" s="38">
        <f t="shared" ref="AH38:AH41" si="2">L38*N38</f>
        <v>1040</v>
      </c>
      <c r="AL38" s="60"/>
    </row>
    <row r="39" spans="2:67" ht="14.25" customHeight="1" x14ac:dyDescent="0.15">
      <c r="B39" s="238"/>
      <c r="C39" s="36"/>
      <c r="D39" s="124"/>
      <c r="E39" t="s">
        <v>13</v>
      </c>
      <c r="F39" s="186"/>
      <c r="G39" s="186"/>
      <c r="H39" s="187"/>
      <c r="I39" s="187"/>
      <c r="K39" s="2" t="s">
        <v>7</v>
      </c>
      <c r="L39" s="125">
        <v>1</v>
      </c>
      <c r="M39" s="41" t="s">
        <v>29</v>
      </c>
      <c r="N39" s="162">
        <v>1040</v>
      </c>
      <c r="O39" s="163"/>
      <c r="P39" s="40"/>
      <c r="R39" s="34"/>
      <c r="S39" s="35"/>
      <c r="AH39" s="38">
        <f t="shared" si="2"/>
        <v>1040</v>
      </c>
    </row>
    <row r="40" spans="2:67" ht="14.25" customHeight="1" x14ac:dyDescent="0.15">
      <c r="B40" s="238"/>
      <c r="C40" s="36"/>
      <c r="D40" s="268" t="s">
        <v>12</v>
      </c>
      <c r="E40" s="269"/>
      <c r="F40" s="269"/>
      <c r="G40" s="269"/>
      <c r="H40" s="269"/>
      <c r="I40" s="269"/>
      <c r="J40" s="270"/>
      <c r="K40" s="2" t="s">
        <v>6</v>
      </c>
      <c r="L40" s="125"/>
      <c r="M40" s="41" t="s">
        <v>179</v>
      </c>
      <c r="N40" s="157">
        <v>520</v>
      </c>
      <c r="O40" s="158"/>
      <c r="P40" s="40"/>
      <c r="R40" s="34"/>
      <c r="S40" s="35"/>
      <c r="AH40" s="38">
        <f t="shared" si="2"/>
        <v>0</v>
      </c>
      <c r="AJ40" s="133" t="s">
        <v>11</v>
      </c>
      <c r="AK40" s="133" t="s">
        <v>18</v>
      </c>
      <c r="AL40" s="133" t="s">
        <v>12</v>
      </c>
      <c r="AM40" s="133" t="s">
        <v>18</v>
      </c>
    </row>
    <row r="41" spans="2:67" ht="14.25" customHeight="1" x14ac:dyDescent="0.15">
      <c r="B41" s="238"/>
      <c r="C41" s="36"/>
      <c r="D41" s="124">
        <v>1</v>
      </c>
      <c r="E41" t="s">
        <v>13</v>
      </c>
      <c r="F41" s="174" t="s">
        <v>193</v>
      </c>
      <c r="G41" s="174"/>
      <c r="H41" s="174"/>
      <c r="I41" s="174"/>
      <c r="J41" s="175"/>
      <c r="K41" s="1" t="s">
        <v>8</v>
      </c>
      <c r="L41" s="125"/>
      <c r="M41" s="37" t="s">
        <v>9</v>
      </c>
      <c r="N41" s="162">
        <v>1040</v>
      </c>
      <c r="O41" s="163"/>
      <c r="P41" s="40"/>
      <c r="R41" s="34"/>
      <c r="S41" s="35"/>
      <c r="AH41" s="38">
        <f t="shared" si="2"/>
        <v>0</v>
      </c>
      <c r="AJ41" s="61">
        <f>IF(D39="",0,VLOOKUP(D39,$AZ$47:$BD$56,4,FALSE))</f>
        <v>0</v>
      </c>
      <c r="AK41" s="43">
        <f>IF(D39="",0,VLOOKUP($D$39,$AZ$47:$BO$56,15))</f>
        <v>0</v>
      </c>
      <c r="AL41" s="5">
        <f>IFERROR(IF(H43="催事",VLOOKUP($D$41,$AZ$83:$BD$85,2,FALSE),IF(H43="準備・片付",VLOOKUP($D$41,$AZ$87:$BD$89,2),IF(H43="据置",VLOOKUP($D$41,$AZ$91:$BD$93,2),0))),0)</f>
        <v>16560</v>
      </c>
      <c r="AM41" s="5">
        <f>IFERROR(IF($H$43="",0,VLOOKUP($D$41,$BJ$83:$BO$85,3))*IF(H43="据置",0,1),0)</f>
        <v>3400</v>
      </c>
    </row>
    <row r="42" spans="2:67" ht="14.25" customHeight="1" x14ac:dyDescent="0.15">
      <c r="B42" s="238"/>
      <c r="C42" s="44"/>
      <c r="D42" s="152" t="s">
        <v>194</v>
      </c>
      <c r="E42" s="152"/>
      <c r="F42" s="152"/>
      <c r="G42" s="152"/>
      <c r="H42" s="181" t="s">
        <v>156</v>
      </c>
      <c r="I42" s="182"/>
      <c r="K42" s="2" t="s">
        <v>178</v>
      </c>
      <c r="L42" s="125"/>
      <c r="M42" s="37" t="s">
        <v>10</v>
      </c>
      <c r="N42" s="162">
        <v>200</v>
      </c>
      <c r="O42" s="163"/>
      <c r="P42" s="40"/>
      <c r="R42" s="34"/>
      <c r="S42" s="35"/>
      <c r="AH42" s="38">
        <f>IF(L42="〇",N42,0)</f>
        <v>0</v>
      </c>
      <c r="AL42" s="5">
        <f>IFERROR(IF(H44="催事",VLOOKUP($D$41,$AZ$83:$BD$85,3,FALSE),IF(H44="準備・片付",VLOOKUP($D$41,$AZ$87:$BD$89,3),IF(H44="据置",VLOOKUP($D$41,$AZ$91:$BD$93,3),0))),0)</f>
        <v>56460</v>
      </c>
      <c r="AM42" s="5">
        <f>IFERROR(IF($H$44="",0,VLOOKUP($D$41,$BJ$83:$BO$85,3))*IF(H44="据置",0,1),0)</f>
        <v>3400</v>
      </c>
    </row>
    <row r="43" spans="2:67" ht="14.25" customHeight="1" x14ac:dyDescent="0.15">
      <c r="B43" s="238"/>
      <c r="C43" s="44"/>
      <c r="D43" s="151" t="s">
        <v>162</v>
      </c>
      <c r="E43" s="151"/>
      <c r="F43" s="151"/>
      <c r="G43" s="151"/>
      <c r="H43" s="155" t="s">
        <v>106</v>
      </c>
      <c r="I43" s="155"/>
      <c r="K43" s="2" t="s">
        <v>127</v>
      </c>
      <c r="L43" s="125"/>
      <c r="M43" s="37" t="s">
        <v>10</v>
      </c>
      <c r="N43" s="162">
        <v>2090</v>
      </c>
      <c r="O43" s="163"/>
      <c r="P43" s="40"/>
      <c r="R43" s="34"/>
      <c r="S43" s="35"/>
      <c r="AH43" s="38">
        <f>IF(L43="〇",N43,0)</f>
        <v>0</v>
      </c>
      <c r="AL43" s="5">
        <f>IFERROR(IF(H45="催事",VLOOKUP($D$41,$AZ$83:$BD$85,4,FALSE),IF(H45="準備・片付",VLOOKUP($D$41,$AZ$87:$BD$89,4),IF(H45="据置",VLOOKUP($D$41,$AZ$91:$BD$93,4),0))),0)</f>
        <v>0</v>
      </c>
      <c r="AM43" s="5">
        <f>IFERROR(IF($H$45="",0,VLOOKUP($D$41,$BJ$83:$BO$85,3))*IF(H45="据置",0,1),0)</f>
        <v>0</v>
      </c>
      <c r="AX43" s="11"/>
    </row>
    <row r="44" spans="2:67" ht="14.25" customHeight="1" x14ac:dyDescent="0.15">
      <c r="B44" s="238"/>
      <c r="C44" s="45"/>
      <c r="D44" s="151" t="s">
        <v>167</v>
      </c>
      <c r="E44" s="151"/>
      <c r="F44" s="151"/>
      <c r="G44" s="151"/>
      <c r="H44" s="155" t="s">
        <v>35</v>
      </c>
      <c r="I44" s="155"/>
      <c r="K44" s="2" t="s">
        <v>30</v>
      </c>
      <c r="L44" s="124" t="s">
        <v>145</v>
      </c>
      <c r="M44" s="159" t="s">
        <v>24</v>
      </c>
      <c r="N44" s="160"/>
      <c r="O44" s="161"/>
      <c r="P44" s="46"/>
      <c r="R44" s="34"/>
      <c r="S44" s="35"/>
      <c r="AG44" s="11" t="s">
        <v>19</v>
      </c>
      <c r="AH44" s="5">
        <f>SUM(AH37:AH43)</f>
        <v>2080</v>
      </c>
      <c r="AK44" s="11" t="s">
        <v>19</v>
      </c>
      <c r="AL44" s="5">
        <f>SUM(AL41:AL43)</f>
        <v>73020</v>
      </c>
      <c r="AM44" s="5">
        <f>SUM(AM41:AM43)</f>
        <v>6800</v>
      </c>
    </row>
    <row r="45" spans="2:67" ht="14.25" customHeight="1" thickBot="1" x14ac:dyDescent="0.2">
      <c r="B45" s="239"/>
      <c r="C45" s="47"/>
      <c r="D45" s="150"/>
      <c r="E45" s="150"/>
      <c r="F45" s="150"/>
      <c r="G45" s="150"/>
      <c r="H45" s="156"/>
      <c r="I45" s="156"/>
      <c r="J45" s="48"/>
      <c r="K45" s="49" t="s">
        <v>129</v>
      </c>
      <c r="L45" s="126"/>
      <c r="M45" s="153" t="s">
        <v>130</v>
      </c>
      <c r="N45" s="153"/>
      <c r="O45" s="154"/>
      <c r="P45" s="50"/>
      <c r="Q45" s="51"/>
      <c r="R45" s="48"/>
      <c r="S45" s="52"/>
      <c r="AQ45" s="3" t="s">
        <v>135</v>
      </c>
      <c r="BL45" t="s">
        <v>142</v>
      </c>
    </row>
    <row r="46" spans="2:67" ht="18.75" customHeight="1" thickTop="1" thickBot="1" x14ac:dyDescent="0.2">
      <c r="B46" s="229" t="s">
        <v>197</v>
      </c>
      <c r="C46" s="242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4"/>
      <c r="AQ46" s="3"/>
      <c r="AU46" s="63"/>
      <c r="AV46" s="3"/>
      <c r="AW46" s="3"/>
      <c r="BA46" t="s">
        <v>52</v>
      </c>
      <c r="BB46" t="s">
        <v>53</v>
      </c>
      <c r="BC46" t="s">
        <v>54</v>
      </c>
      <c r="BF46" t="s">
        <v>137</v>
      </c>
      <c r="BK46" s="64" t="s">
        <v>111</v>
      </c>
      <c r="BL46" s="65" t="s">
        <v>52</v>
      </c>
      <c r="BM46" s="66" t="s">
        <v>53</v>
      </c>
      <c r="BN46" s="67" t="s">
        <v>54</v>
      </c>
    </row>
    <row r="47" spans="2:67" ht="18.75" customHeight="1" x14ac:dyDescent="0.15">
      <c r="B47" s="229"/>
      <c r="C47" s="231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3"/>
      <c r="AQ47" s="3"/>
      <c r="AR47" s="68" t="s">
        <v>139</v>
      </c>
      <c r="AS47" s="69" t="s">
        <v>140</v>
      </c>
      <c r="AT47" s="69" t="s">
        <v>55</v>
      </c>
      <c r="AU47" s="70" t="s">
        <v>56</v>
      </c>
      <c r="AV47" s="69" t="s">
        <v>57</v>
      </c>
      <c r="AW47" s="69" t="s">
        <v>58</v>
      </c>
      <c r="AX47" s="69" t="s">
        <v>59</v>
      </c>
      <c r="AY47" s="71"/>
      <c r="AZ47" s="71" t="s">
        <v>60</v>
      </c>
      <c r="BA47" s="72" t="s">
        <v>61</v>
      </c>
      <c r="BB47" s="72" t="s">
        <v>62</v>
      </c>
      <c r="BC47" s="73" t="s">
        <v>63</v>
      </c>
      <c r="BD47" s="3"/>
      <c r="BE47" s="3"/>
      <c r="BF47" s="74" t="s">
        <v>56</v>
      </c>
      <c r="BG47" s="75" t="s">
        <v>57</v>
      </c>
      <c r="BH47" s="75" t="s">
        <v>58</v>
      </c>
      <c r="BI47" s="76" t="s">
        <v>64</v>
      </c>
      <c r="BJ47" s="63"/>
      <c r="BK47" s="77" t="s">
        <v>65</v>
      </c>
      <c r="BL47" s="78" t="s">
        <v>66</v>
      </c>
      <c r="BM47" s="134" t="s">
        <v>67</v>
      </c>
      <c r="BN47" s="80" t="s">
        <v>68</v>
      </c>
      <c r="BO47" s="3"/>
    </row>
    <row r="48" spans="2:67" ht="18.75" customHeight="1" x14ac:dyDescent="0.15">
      <c r="B48" s="230"/>
      <c r="C48" s="234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6"/>
      <c r="AQ48" s="11" t="s">
        <v>52</v>
      </c>
      <c r="AR48" s="36">
        <f>F19</f>
        <v>9</v>
      </c>
      <c r="AS48">
        <f>H19</f>
        <v>12</v>
      </c>
      <c r="AT48">
        <f>IF(AR48=8,1,0)</f>
        <v>0</v>
      </c>
      <c r="AU48">
        <f>IF(AND(AR48&lt;=9,AS48&gt;=13),4,IF(13-AR48&lt;0,0,IF(AS48&lt;13,AS48-AR48,13-AR48)))</f>
        <v>3</v>
      </c>
      <c r="AV48">
        <f>IF(AS48-AR48-AU48-AW48&lt;0,0,AS48-AR48-AU48-AW48)-AT48</f>
        <v>0</v>
      </c>
      <c r="AW48">
        <f>IF(AS48&lt;=17,0,IF(AR48&gt;17,AS48-AR48,AS48-17))</f>
        <v>0</v>
      </c>
      <c r="AX48">
        <f>IF(AND(AR48&lt;=9,AS48=21),1,0)</f>
        <v>0</v>
      </c>
      <c r="AY48" t="s">
        <v>69</v>
      </c>
      <c r="AZ48">
        <v>1</v>
      </c>
      <c r="BA48" s="7">
        <f>IF($AX$48=1,BI48,BF48*$AU$48+BG48*$AV$48+BH48*$AW$48)+$AT$48*BH48</f>
        <v>1710</v>
      </c>
      <c r="BB48" s="7">
        <f t="shared" ref="BB48:BB56" si="3">IF($AX$49=1,BI48,BF48*$AU$49+BG48*$AV$49+BH48*$AW$49)+$AT$49*BH48</f>
        <v>1860</v>
      </c>
      <c r="BC48" s="81">
        <f t="shared" ref="BC48:BC56" si="4">IF($AX$50=1,BI48,BF48*$AU$50+BG48*$AV$50+BH48*$AW$50)+$AT$50*BH48</f>
        <v>0</v>
      </c>
      <c r="BD48" s="4"/>
      <c r="BE48" s="4" t="s">
        <v>69</v>
      </c>
      <c r="BF48" s="46">
        <v>570</v>
      </c>
      <c r="BG48">
        <v>620</v>
      </c>
      <c r="BH48">
        <v>730</v>
      </c>
      <c r="BI48" s="82">
        <v>6910</v>
      </c>
      <c r="BJ48" s="83" t="s">
        <v>69</v>
      </c>
      <c r="BK48" s="84">
        <v>90</v>
      </c>
      <c r="BL48" s="78">
        <f t="shared" ref="BL48:BL56" si="5">IF($AX$97=1,BK48*SUM($AT$48:$AW$48),0)</f>
        <v>270</v>
      </c>
      <c r="BM48" s="133">
        <f t="shared" ref="BM48:BM56" si="6">IF($AX$98=1,$BK48*SUM($AT$49:$AW$49),0)</f>
        <v>0</v>
      </c>
      <c r="BN48" s="85">
        <f t="shared" ref="BN48:BN56" si="7">IF($AX$99=1,$BK48*SUM($AT$50:$AW$50),0)</f>
        <v>0</v>
      </c>
    </row>
    <row r="49" spans="7:67" ht="15" customHeight="1" x14ac:dyDescent="0.15">
      <c r="G49" s="86" t="s">
        <v>195</v>
      </c>
      <c r="M49" s="87"/>
      <c r="N49" s="87"/>
      <c r="O49" s="87"/>
      <c r="AQ49" s="11" t="s">
        <v>53</v>
      </c>
      <c r="AR49" s="36">
        <f>F29</f>
        <v>13</v>
      </c>
      <c r="AS49">
        <f>H29</f>
        <v>16</v>
      </c>
      <c r="AT49">
        <f t="shared" ref="AT49:AT50" si="8">IF(AR49=8,1,0)</f>
        <v>0</v>
      </c>
      <c r="AU49">
        <f>IF(AND(AR49&lt;=9,AS49&gt;=13),4,IF(13-AR49&lt;0,0,IF(AS49&lt;13,AS49-AR49,13-AR49)))</f>
        <v>0</v>
      </c>
      <c r="AV49">
        <f>IF(AS49-AR49-AU49-AW49&lt;0,0,AS49-AR49-AU49-AW49)-AT49</f>
        <v>3</v>
      </c>
      <c r="AW49">
        <f>IF(AS49&lt;=17,0,IF(AR49&gt;17,AS49-AR49,AS49-17))</f>
        <v>0</v>
      </c>
      <c r="AX49">
        <f>IF(AND(AR49&lt;=9,AS49=21),1,0)</f>
        <v>0</v>
      </c>
      <c r="AY49" t="s">
        <v>70</v>
      </c>
      <c r="AZ49">
        <v>2</v>
      </c>
      <c r="BA49" s="7">
        <f>IF($AX$48=1,BI49,BF49*$AU$48+BG49*$AV$48+BH49*$AW$48)+$AT$48*BH49</f>
        <v>4620</v>
      </c>
      <c r="BB49" s="7">
        <f t="shared" si="3"/>
        <v>5130</v>
      </c>
      <c r="BC49" s="81">
        <f t="shared" si="4"/>
        <v>0</v>
      </c>
      <c r="BD49" s="4"/>
      <c r="BE49" s="4" t="s">
        <v>70</v>
      </c>
      <c r="BF49" s="46">
        <v>1540</v>
      </c>
      <c r="BG49">
        <v>1710</v>
      </c>
      <c r="BH49">
        <v>1950</v>
      </c>
      <c r="BI49" s="82">
        <v>18220</v>
      </c>
      <c r="BJ49" s="83" t="s">
        <v>70</v>
      </c>
      <c r="BK49" s="84">
        <v>220</v>
      </c>
      <c r="BL49" s="78">
        <f t="shared" si="5"/>
        <v>660</v>
      </c>
      <c r="BM49" s="133">
        <f t="shared" si="6"/>
        <v>0</v>
      </c>
      <c r="BN49" s="85">
        <f t="shared" si="7"/>
        <v>0</v>
      </c>
    </row>
    <row r="50" spans="7:67" ht="15" customHeight="1" x14ac:dyDescent="0.15">
      <c r="L50" s="145" t="s">
        <v>185</v>
      </c>
      <c r="M50" s="146"/>
      <c r="N50" s="146"/>
      <c r="O50" s="146"/>
      <c r="P50" s="146"/>
      <c r="Q50" s="146"/>
      <c r="R50" s="146"/>
      <c r="S50" s="146"/>
      <c r="AQ50" s="11" t="s">
        <v>54</v>
      </c>
      <c r="AR50" s="36">
        <f>F39</f>
        <v>0</v>
      </c>
      <c r="AS50">
        <f>H39</f>
        <v>0</v>
      </c>
      <c r="AT50">
        <f t="shared" si="8"/>
        <v>0</v>
      </c>
      <c r="AU50">
        <f>IF(AND(AR50&lt;=9,AS50&gt;=13),4,IF(13-AR50&lt;0,0,IF(AS50&lt;13,AS50-AR50,13-AR50)))</f>
        <v>0</v>
      </c>
      <c r="AV50">
        <f>IF(AS50-AR50-AU50-AW50&lt;0,0,AS50-AR50-AU50-AW50)-AT50</f>
        <v>0</v>
      </c>
      <c r="AW50">
        <f>IF(AS50&lt;=17,0,IF(AR50&gt;17,AS50-AR50,AS50-17))</f>
        <v>0</v>
      </c>
      <c r="AX50">
        <f>IF(AND(AR50&lt;=9,AS50=21),1,0)</f>
        <v>0</v>
      </c>
      <c r="AY50" t="s">
        <v>71</v>
      </c>
      <c r="AZ50">
        <v>3</v>
      </c>
      <c r="BA50" s="7">
        <f t="shared" ref="BA50:BA56" si="9">IF($AX$48=1,BI50,BF50*$AU$48+BG50*$AV$48+BH50*$AW$48)+$AT$48*BH50</f>
        <v>2250</v>
      </c>
      <c r="BB50" s="7">
        <f t="shared" si="3"/>
        <v>2520</v>
      </c>
      <c r="BC50" s="81">
        <f t="shared" si="4"/>
        <v>0</v>
      </c>
      <c r="BD50" s="4"/>
      <c r="BE50" s="4" t="s">
        <v>71</v>
      </c>
      <c r="BF50" s="46">
        <v>750</v>
      </c>
      <c r="BG50">
        <v>840</v>
      </c>
      <c r="BH50">
        <v>950</v>
      </c>
      <c r="BI50" s="82">
        <v>8800</v>
      </c>
      <c r="BJ50" s="83" t="s">
        <v>71</v>
      </c>
      <c r="BK50" s="84">
        <v>120</v>
      </c>
      <c r="BL50" s="78">
        <f t="shared" si="5"/>
        <v>360</v>
      </c>
      <c r="BM50" s="133">
        <f t="shared" si="6"/>
        <v>0</v>
      </c>
      <c r="BN50" s="85">
        <f t="shared" si="7"/>
        <v>0</v>
      </c>
    </row>
    <row r="51" spans="7:67" x14ac:dyDescent="0.15">
      <c r="L51" s="146"/>
      <c r="M51" s="146"/>
      <c r="N51" s="146"/>
      <c r="O51" s="146"/>
      <c r="P51" s="146"/>
      <c r="Q51" s="146"/>
      <c r="R51" s="146"/>
      <c r="S51" s="146"/>
      <c r="AQ51" s="11"/>
      <c r="AR51" s="36"/>
      <c r="AY51" t="s">
        <v>72</v>
      </c>
      <c r="AZ51">
        <v>4</v>
      </c>
      <c r="BA51" s="7">
        <f t="shared" si="9"/>
        <v>1860</v>
      </c>
      <c r="BB51" s="7">
        <f t="shared" si="3"/>
        <v>2130</v>
      </c>
      <c r="BC51" s="81">
        <f t="shared" si="4"/>
        <v>0</v>
      </c>
      <c r="BD51" s="4"/>
      <c r="BE51" s="4" t="s">
        <v>72</v>
      </c>
      <c r="BF51" s="46">
        <v>620</v>
      </c>
      <c r="BG51">
        <v>710</v>
      </c>
      <c r="BH51">
        <v>840</v>
      </c>
      <c r="BI51" s="82">
        <v>7540</v>
      </c>
      <c r="BJ51" s="83" t="s">
        <v>72</v>
      </c>
      <c r="BK51" s="84">
        <v>100</v>
      </c>
      <c r="BL51" s="78">
        <f t="shared" si="5"/>
        <v>300</v>
      </c>
      <c r="BM51" s="133">
        <f t="shared" si="6"/>
        <v>0</v>
      </c>
      <c r="BN51" s="85">
        <f t="shared" si="7"/>
        <v>0</v>
      </c>
    </row>
    <row r="52" spans="7:67" x14ac:dyDescent="0.15">
      <c r="L52" s="146"/>
      <c r="M52" s="146"/>
      <c r="N52" s="146"/>
      <c r="O52" s="146"/>
      <c r="P52" s="146"/>
      <c r="Q52" s="146"/>
      <c r="R52" s="146"/>
      <c r="S52" s="146"/>
      <c r="AR52" s="36"/>
      <c r="AY52" t="s">
        <v>73</v>
      </c>
      <c r="AZ52">
        <v>5</v>
      </c>
      <c r="BA52" s="7">
        <f t="shared" si="9"/>
        <v>5190</v>
      </c>
      <c r="BB52" s="7">
        <f t="shared" si="3"/>
        <v>5730</v>
      </c>
      <c r="BC52" s="81">
        <f t="shared" si="4"/>
        <v>0</v>
      </c>
      <c r="BD52" s="4"/>
      <c r="BE52" s="4" t="s">
        <v>73</v>
      </c>
      <c r="BF52" s="46">
        <v>1730</v>
      </c>
      <c r="BG52">
        <v>1910</v>
      </c>
      <c r="BH52">
        <v>2250</v>
      </c>
      <c r="BI52" s="82">
        <v>20740</v>
      </c>
      <c r="BJ52" s="83" t="s">
        <v>73</v>
      </c>
      <c r="BK52" s="84">
        <v>260</v>
      </c>
      <c r="BL52" s="78">
        <f t="shared" si="5"/>
        <v>780</v>
      </c>
      <c r="BM52" s="133">
        <f t="shared" si="6"/>
        <v>0</v>
      </c>
      <c r="BN52" s="85">
        <f t="shared" si="7"/>
        <v>0</v>
      </c>
    </row>
    <row r="53" spans="7:67" x14ac:dyDescent="0.15">
      <c r="L53" s="146"/>
      <c r="M53" s="146"/>
      <c r="N53" s="146"/>
      <c r="O53" s="146"/>
      <c r="P53" s="146"/>
      <c r="Q53" s="146"/>
      <c r="R53" s="146"/>
      <c r="S53" s="146"/>
      <c r="AR53" s="36"/>
      <c r="AY53" t="s">
        <v>74</v>
      </c>
      <c r="AZ53">
        <v>6</v>
      </c>
      <c r="BA53" s="7">
        <f t="shared" si="9"/>
        <v>4620</v>
      </c>
      <c r="BB53" s="7">
        <f t="shared" si="3"/>
        <v>5130</v>
      </c>
      <c r="BC53" s="81">
        <f t="shared" si="4"/>
        <v>0</v>
      </c>
      <c r="BD53" s="4"/>
      <c r="BE53" s="4" t="s">
        <v>74</v>
      </c>
      <c r="BF53" s="46">
        <v>1540</v>
      </c>
      <c r="BG53">
        <v>1710</v>
      </c>
      <c r="BH53">
        <v>1950</v>
      </c>
      <c r="BI53" s="82">
        <v>18220</v>
      </c>
      <c r="BJ53" s="83" t="s">
        <v>74</v>
      </c>
      <c r="BK53" s="84">
        <v>220</v>
      </c>
      <c r="BL53" s="78">
        <f t="shared" si="5"/>
        <v>660</v>
      </c>
      <c r="BM53" s="133">
        <f t="shared" si="6"/>
        <v>0</v>
      </c>
      <c r="BN53" s="85">
        <f t="shared" si="7"/>
        <v>0</v>
      </c>
    </row>
    <row r="54" spans="7:67" x14ac:dyDescent="0.15">
      <c r="L54" s="146"/>
      <c r="M54" s="146"/>
      <c r="N54" s="146"/>
      <c r="O54" s="146"/>
      <c r="P54" s="146"/>
      <c r="Q54" s="146"/>
      <c r="R54" s="146"/>
      <c r="S54" s="146"/>
      <c r="AR54" s="36"/>
      <c r="AY54" t="s">
        <v>75</v>
      </c>
      <c r="AZ54">
        <v>7</v>
      </c>
      <c r="BA54" s="7">
        <f t="shared" si="9"/>
        <v>5940</v>
      </c>
      <c r="BB54" s="7">
        <f t="shared" si="3"/>
        <v>6600</v>
      </c>
      <c r="BC54" s="81">
        <f t="shared" si="4"/>
        <v>0</v>
      </c>
      <c r="BD54" s="4"/>
      <c r="BE54" s="4" t="s">
        <v>75</v>
      </c>
      <c r="BF54" s="46">
        <v>1980</v>
      </c>
      <c r="BG54">
        <v>2200</v>
      </c>
      <c r="BH54">
        <v>2530</v>
      </c>
      <c r="BI54" s="82">
        <v>23250</v>
      </c>
      <c r="BJ54" s="83" t="s">
        <v>75</v>
      </c>
      <c r="BK54" s="84">
        <v>290</v>
      </c>
      <c r="BL54" s="78">
        <f t="shared" si="5"/>
        <v>870</v>
      </c>
      <c r="BM54" s="133">
        <f t="shared" si="6"/>
        <v>0</v>
      </c>
      <c r="BN54" s="85">
        <f t="shared" si="7"/>
        <v>0</v>
      </c>
    </row>
    <row r="55" spans="7:67" x14ac:dyDescent="0.15">
      <c r="L55" s="146"/>
      <c r="M55" s="146"/>
      <c r="N55" s="146"/>
      <c r="O55" s="146"/>
      <c r="P55" s="146"/>
      <c r="Q55" s="146"/>
      <c r="R55" s="146"/>
      <c r="S55" s="146"/>
      <c r="AR55" s="36"/>
      <c r="AY55" t="s">
        <v>76</v>
      </c>
      <c r="AZ55">
        <v>8</v>
      </c>
      <c r="BA55" s="7">
        <f t="shared" si="9"/>
        <v>5340</v>
      </c>
      <c r="BB55" s="7">
        <f t="shared" si="3"/>
        <v>5850</v>
      </c>
      <c r="BC55" s="81">
        <f t="shared" si="4"/>
        <v>0</v>
      </c>
      <c r="BD55" s="4"/>
      <c r="BE55" s="4" t="s">
        <v>76</v>
      </c>
      <c r="BF55" s="46">
        <v>1780</v>
      </c>
      <c r="BG55">
        <v>1950</v>
      </c>
      <c r="BH55">
        <v>2290</v>
      </c>
      <c r="BI55" s="82">
        <v>21370</v>
      </c>
      <c r="BJ55" s="83" t="s">
        <v>76</v>
      </c>
      <c r="BK55" s="84">
        <v>260</v>
      </c>
      <c r="BL55" s="78">
        <f t="shared" si="5"/>
        <v>780</v>
      </c>
      <c r="BM55" s="133">
        <f t="shared" si="6"/>
        <v>0</v>
      </c>
      <c r="BN55" s="85">
        <f t="shared" si="7"/>
        <v>0</v>
      </c>
    </row>
    <row r="56" spans="7:67" ht="15.75" thickBot="1" x14ac:dyDescent="0.2">
      <c r="G56" s="127" t="s">
        <v>186</v>
      </c>
      <c r="S56" s="30" t="s">
        <v>210</v>
      </c>
      <c r="AR56" s="88"/>
      <c r="AS56" s="12"/>
      <c r="AT56" s="12"/>
      <c r="AU56" s="12"/>
      <c r="AV56" s="12"/>
      <c r="AW56" s="12"/>
      <c r="AX56" s="12"/>
      <c r="AY56" s="12" t="s">
        <v>157</v>
      </c>
      <c r="AZ56" s="13" t="s">
        <v>158</v>
      </c>
      <c r="BA56" s="89">
        <f t="shared" si="9"/>
        <v>11280</v>
      </c>
      <c r="BB56" s="89">
        <f t="shared" si="3"/>
        <v>12450</v>
      </c>
      <c r="BC56" s="90">
        <f t="shared" si="4"/>
        <v>0</v>
      </c>
      <c r="BD56" s="4"/>
      <c r="BE56" t="s">
        <v>157</v>
      </c>
      <c r="BF56" s="62">
        <f>+BF54+BF55</f>
        <v>3760</v>
      </c>
      <c r="BG56" s="91">
        <f t="shared" ref="BG56:BK56" si="10">+BG54+BG55</f>
        <v>4150</v>
      </c>
      <c r="BH56" s="91">
        <f t="shared" si="10"/>
        <v>4820</v>
      </c>
      <c r="BI56" s="92">
        <f t="shared" si="10"/>
        <v>44620</v>
      </c>
      <c r="BJ56" s="11" t="s">
        <v>157</v>
      </c>
      <c r="BK56" s="93">
        <f t="shared" si="10"/>
        <v>550</v>
      </c>
      <c r="BL56" s="93">
        <f t="shared" si="5"/>
        <v>1650</v>
      </c>
      <c r="BM56" s="135">
        <f t="shared" si="6"/>
        <v>0</v>
      </c>
      <c r="BN56" s="136">
        <f t="shared" si="7"/>
        <v>0</v>
      </c>
    </row>
    <row r="57" spans="7:67" ht="14.25" thickBot="1" x14ac:dyDescent="0.2">
      <c r="G57" s="127"/>
      <c r="BA57" s="4"/>
      <c r="BB57" s="4"/>
      <c r="BC57" s="4"/>
      <c r="BD57" s="4"/>
      <c r="BE57" s="4"/>
      <c r="BF57" t="s">
        <v>138</v>
      </c>
    </row>
    <row r="58" spans="7:67" x14ac:dyDescent="0.15">
      <c r="AP58" s="3"/>
      <c r="AQ58" s="3" t="s">
        <v>134</v>
      </c>
      <c r="BA58" t="s">
        <v>34</v>
      </c>
      <c r="BB58" t="s">
        <v>103</v>
      </c>
      <c r="BC58" t="s">
        <v>104</v>
      </c>
      <c r="BF58" s="19" t="s">
        <v>35</v>
      </c>
      <c r="BG58" s="95"/>
      <c r="BH58" s="95"/>
      <c r="BI58" s="96"/>
      <c r="BK58" t="s">
        <v>12</v>
      </c>
      <c r="BL58" s="3" t="s">
        <v>141</v>
      </c>
    </row>
    <row r="59" spans="7:67" x14ac:dyDescent="0.15">
      <c r="AK59" s="133" t="s">
        <v>12</v>
      </c>
      <c r="AR59" s="66" t="s">
        <v>153</v>
      </c>
      <c r="AS59" s="66" t="s">
        <v>153</v>
      </c>
      <c r="AT59" s="97" t="s">
        <v>155</v>
      </c>
      <c r="AU59" s="66" t="s">
        <v>99</v>
      </c>
      <c r="AV59" s="66" t="s">
        <v>100</v>
      </c>
      <c r="AW59" s="66" t="s">
        <v>101</v>
      </c>
      <c r="AX59" s="97" t="s">
        <v>59</v>
      </c>
      <c r="AY59" s="98"/>
      <c r="AZ59" s="72" t="s">
        <v>77</v>
      </c>
      <c r="BA59" s="72" t="s">
        <v>61</v>
      </c>
      <c r="BB59" s="72" t="s">
        <v>62</v>
      </c>
      <c r="BC59" s="73" t="s">
        <v>63</v>
      </c>
      <c r="BD59" s="3"/>
      <c r="BE59" s="3"/>
      <c r="BF59" s="99" t="s">
        <v>56</v>
      </c>
      <c r="BG59" s="3" t="s">
        <v>57</v>
      </c>
      <c r="BH59" s="3" t="s">
        <v>58</v>
      </c>
      <c r="BI59" s="100" t="s">
        <v>64</v>
      </c>
      <c r="BJ59" s="63"/>
      <c r="BK59" s="101" t="s">
        <v>65</v>
      </c>
      <c r="BL59" s="65" t="s">
        <v>96</v>
      </c>
      <c r="BM59" s="97" t="s">
        <v>97</v>
      </c>
      <c r="BN59" s="102" t="s">
        <v>98</v>
      </c>
      <c r="BO59" s="3"/>
    </row>
    <row r="60" spans="7:67" x14ac:dyDescent="0.15">
      <c r="Q60" s="128"/>
      <c r="S60" s="3"/>
      <c r="AA60" t="s">
        <v>114</v>
      </c>
      <c r="AB60" s="133" t="s">
        <v>12</v>
      </c>
      <c r="AC60" s="133" t="s">
        <v>11</v>
      </c>
      <c r="AD60" s="133" t="s">
        <v>0</v>
      </c>
      <c r="AE60" s="133" t="s">
        <v>1</v>
      </c>
      <c r="AF60" s="133" t="s">
        <v>2</v>
      </c>
      <c r="AG60" s="134" t="s">
        <v>122</v>
      </c>
      <c r="AH60" s="134" t="s">
        <v>123</v>
      </c>
      <c r="AI60" s="133" t="s">
        <v>33</v>
      </c>
      <c r="AJ60" s="133" t="s">
        <v>40</v>
      </c>
      <c r="AK60" t="s">
        <v>169</v>
      </c>
      <c r="AL60" t="s">
        <v>170</v>
      </c>
      <c r="AP60" s="11"/>
      <c r="AQ60" s="11" t="s">
        <v>52</v>
      </c>
      <c r="AR60" s="103" t="str">
        <f>D23</f>
        <v>全日(9:00-21:00)</v>
      </c>
      <c r="AS60" s="133" t="str">
        <f>VLOOKUP(AR60,$AK$61:$AL$68,2,FALSE)</f>
        <v>全日</v>
      </c>
      <c r="AT60" s="133">
        <f>IF($AS60="早朝",1,0)</f>
        <v>0</v>
      </c>
      <c r="AU60" s="133">
        <f>IF(OR($AS60="午前",$AS60="午前～午後"),1,0)</f>
        <v>0</v>
      </c>
      <c r="AV60" s="133">
        <f>IF(OR($AS60="午後",$AS60="午後～夜間",AS60="午前～午後"),1,0)</f>
        <v>0</v>
      </c>
      <c r="AW60" s="133">
        <f>IF(OR($AS60="夜間",$AS60="午後～夜間"),1,0)</f>
        <v>0</v>
      </c>
      <c r="AX60" s="133">
        <f>IF($AS60="全日",1,0)</f>
        <v>1</v>
      </c>
      <c r="AY60" t="s">
        <v>78</v>
      </c>
      <c r="AZ60">
        <v>1</v>
      </c>
      <c r="BA60" s="7">
        <f>IF(AX60=1,$BI$60,$BF$60*AU60+$BG$60*AV60+$BH$60*AW60)+AT60*7540</f>
        <v>71020</v>
      </c>
      <c r="BB60" s="7" t="e">
        <f>IF(AX61=1,$BI$60,$BF$60*AU61+$BG$60*AV61+$BH$60*AW61)+AT61*7540</f>
        <v>#N/A</v>
      </c>
      <c r="BC60" s="81" t="e">
        <f>IF(AX62=1,$BI$60,$BF$60*AU62+$BG$60*AV62+$BH$60*AW62)+AT62*7540</f>
        <v>#N/A</v>
      </c>
      <c r="BD60" s="4"/>
      <c r="BE60" s="4" t="s">
        <v>78</v>
      </c>
      <c r="BF60" s="46">
        <v>23670</v>
      </c>
      <c r="BG60">
        <v>26290</v>
      </c>
      <c r="BH60">
        <v>30170</v>
      </c>
      <c r="BI60" s="82">
        <v>71020</v>
      </c>
      <c r="BJ60" s="8">
        <v>1</v>
      </c>
      <c r="BK60" s="84">
        <v>850</v>
      </c>
      <c r="BL60" s="78">
        <f>IF(AND(AX60=1,$AX$97=1),$BK$60*12,IF($AX$97=1,$BK$60*SUM(AU60:AW60)*4,0))+IF(AND(AT60=1,$AX$97=1),$BK$60,0)</f>
        <v>10200</v>
      </c>
      <c r="BM60" s="133" t="e">
        <f>IF(AND(AX61=1,$AX$97=1),$BK$60*12,IF($AX$97=1,$BK$60*SUM(AU61:AW61)*4,0))+IF(AND(AT61=1,$AX$97=1),$BK$60,0)</f>
        <v>#N/A</v>
      </c>
      <c r="BN60" s="85" t="e">
        <f>IF(AND(AX62=1,$AX$97=1),$BK$60*12,IF($AX$97=1,$BK$60*SUM(AU62:AW62)*4,0))+IF(AND(AT62=1,$AX$97=1),$BK$60,0)</f>
        <v>#N/A</v>
      </c>
    </row>
    <row r="61" spans="7:67" x14ac:dyDescent="0.15">
      <c r="Q61" s="3"/>
      <c r="S61" s="3"/>
      <c r="AA61" t="s">
        <v>115</v>
      </c>
      <c r="AR61" s="103">
        <f>D24</f>
        <v>0</v>
      </c>
      <c r="AS61" s="133" t="e">
        <f t="shared" ref="AS61:AS62" si="11">VLOOKUP(AR61,$AK$61:$AL$68,2,FALSE)</f>
        <v>#N/A</v>
      </c>
      <c r="AT61" s="133" t="e">
        <f>IF(AS61=8,1,0)</f>
        <v>#N/A</v>
      </c>
      <c r="AU61" s="133" t="e">
        <f>IF(OR($AS61="午前",$AS61="午前～午後"),1,0)</f>
        <v>#N/A</v>
      </c>
      <c r="AV61" s="133" t="e">
        <f>IF(OR($AS61="午後",$AS61="午後～夜間",AS61="午前～午後"),1,0)</f>
        <v>#N/A</v>
      </c>
      <c r="AW61" s="133" t="e">
        <f>IF(OR($AS61="夜間",$AS61="午後～夜間"),1,0)</f>
        <v>#N/A</v>
      </c>
      <c r="AX61" s="133" t="e">
        <f>IF($AS61="全日",1,0)</f>
        <v>#N/A</v>
      </c>
      <c r="AY61" t="s">
        <v>80</v>
      </c>
      <c r="AZ61">
        <v>2</v>
      </c>
      <c r="BA61" s="7">
        <f>IF(AX60=1,$BI$61,$BF$61*AU60+$BG$61*AV60+$BH$61*AW60)+AT60*4500</f>
        <v>42110</v>
      </c>
      <c r="BB61" s="7" t="e">
        <f>IF(AX61=1,$BI$61,$BF$61*AU61+$BG$61*AV61+$BH$61*AW61)+AT61*4500</f>
        <v>#N/A</v>
      </c>
      <c r="BC61" s="81" t="e">
        <f>IF(AX62=1,$BI$61,$BF$61*AU62+$BG$61*AV62+$BH$61*AW62)+AT62*4500</f>
        <v>#N/A</v>
      </c>
      <c r="BD61" s="4"/>
      <c r="BE61" s="4" t="s">
        <v>80</v>
      </c>
      <c r="BF61" s="46">
        <v>14140</v>
      </c>
      <c r="BG61">
        <v>15710</v>
      </c>
      <c r="BH61">
        <v>18010</v>
      </c>
      <c r="BI61" s="82">
        <v>42110</v>
      </c>
      <c r="BJ61" s="8">
        <v>2</v>
      </c>
      <c r="BK61" s="84">
        <v>510</v>
      </c>
      <c r="BL61" s="78">
        <f>IF(AND(AX60=1,$AX$97=1),$BK$61*12,IF($AX$97=1,$BK$61*SUM(AU60:AW60)*4,0))+IF(AND(AT60=1,$AX$97=1),$BK$61,0)</f>
        <v>6120</v>
      </c>
      <c r="BM61" s="133" t="e">
        <f>IF(AND(AX61=1,$AX$97=1),$BK$61*12,IF($AX$97=1,$BK$61*SUM(AU61:AW61)*4,0))+IF(AND(AT61=1,$AX$97=1),$BK$61,0)</f>
        <v>#N/A</v>
      </c>
      <c r="BN61" s="85" t="e">
        <f>IF(AND(AX62=1,$AX$97=1),$BK$61*12,IF($AX$97=1,$BK$61*SUM(AU62:AW62)*4,0))+IF(AND(AT62=1,$AX$97=1),$BK$61,0)</f>
        <v>#N/A</v>
      </c>
    </row>
    <row r="62" spans="7:67" x14ac:dyDescent="0.15">
      <c r="AB62">
        <v>1</v>
      </c>
      <c r="AC62" t="s">
        <v>12</v>
      </c>
      <c r="AD62" s="3">
        <v>2023</v>
      </c>
      <c r="AE62">
        <v>1</v>
      </c>
      <c r="AF62">
        <v>1</v>
      </c>
      <c r="AG62">
        <v>9</v>
      </c>
      <c r="AH62">
        <v>10</v>
      </c>
      <c r="AI62" t="s">
        <v>35</v>
      </c>
      <c r="AJ62" s="3" t="s">
        <v>39</v>
      </c>
      <c r="AK62" s="3" t="s">
        <v>162</v>
      </c>
      <c r="AL62" s="3" t="s">
        <v>99</v>
      </c>
      <c r="AR62" s="103">
        <f>D25</f>
        <v>0</v>
      </c>
      <c r="AS62" s="133" t="e">
        <f t="shared" si="11"/>
        <v>#N/A</v>
      </c>
      <c r="AT62" s="133" t="e">
        <f>IF(AS62=8,1,0)</f>
        <v>#N/A</v>
      </c>
      <c r="AU62" s="133" t="e">
        <f>IF(OR($AS62="午前",$AS62="午前～午後"),1,0)</f>
        <v>#N/A</v>
      </c>
      <c r="AV62" s="133" t="e">
        <f>IF(OR($AS62="午後",$AS62="午後～夜間",AS62="午前～午後"),1,0)</f>
        <v>#N/A</v>
      </c>
      <c r="AW62" s="133" t="e">
        <f>IF(OR($AS62="夜間",$AS62="午後～夜間"),1,0)</f>
        <v>#N/A</v>
      </c>
      <c r="AX62" s="133" t="e">
        <f>IF($AS62="全日",1,0)</f>
        <v>#N/A</v>
      </c>
      <c r="AY62" t="s">
        <v>80</v>
      </c>
      <c r="BC62" s="34"/>
      <c r="BF62" s="104" t="s">
        <v>36</v>
      </c>
      <c r="BI62" s="82"/>
      <c r="BJ62" s="8"/>
      <c r="BK62" s="84"/>
      <c r="BL62" s="78"/>
      <c r="BM62" s="133"/>
      <c r="BN62" s="85"/>
    </row>
    <row r="63" spans="7:67" x14ac:dyDescent="0.15">
      <c r="AA63" t="s">
        <v>116</v>
      </c>
      <c r="AB63">
        <v>2</v>
      </c>
      <c r="AC63" t="s">
        <v>11</v>
      </c>
      <c r="AD63" s="3">
        <v>2024</v>
      </c>
      <c r="AE63">
        <v>2</v>
      </c>
      <c r="AF63">
        <f>AF62+1</f>
        <v>2</v>
      </c>
      <c r="AG63">
        <f>AG62+1</f>
        <v>10</v>
      </c>
      <c r="AH63">
        <f>AH62+1</f>
        <v>11</v>
      </c>
      <c r="AI63" s="3" t="s">
        <v>106</v>
      </c>
      <c r="AJ63" s="3"/>
      <c r="AK63" s="3" t="s">
        <v>163</v>
      </c>
      <c r="AL63" s="3" t="s">
        <v>100</v>
      </c>
      <c r="AR63" s="78"/>
      <c r="AS63" s="133"/>
      <c r="AT63" s="133"/>
      <c r="AU63" s="133"/>
      <c r="AV63" s="133"/>
      <c r="AW63" s="133"/>
      <c r="AX63" s="133"/>
      <c r="AZ63" s="3" t="s">
        <v>81</v>
      </c>
      <c r="BA63" s="105" t="s">
        <v>82</v>
      </c>
      <c r="BB63" s="105" t="s">
        <v>82</v>
      </c>
      <c r="BC63" s="106" t="s">
        <v>82</v>
      </c>
      <c r="BD63" s="105"/>
      <c r="BE63" s="105"/>
      <c r="BF63" s="99" t="s">
        <v>56</v>
      </c>
      <c r="BG63" s="3" t="s">
        <v>57</v>
      </c>
      <c r="BH63" s="3" t="s">
        <v>58</v>
      </c>
      <c r="BI63" s="100" t="s">
        <v>64</v>
      </c>
      <c r="BJ63" s="63"/>
      <c r="BK63" s="84"/>
      <c r="BL63" s="78"/>
      <c r="BM63" s="133"/>
      <c r="BN63" s="85"/>
    </row>
    <row r="64" spans="7:67" x14ac:dyDescent="0.15">
      <c r="AA64" t="s">
        <v>117</v>
      </c>
      <c r="AB64">
        <v>3</v>
      </c>
      <c r="AD64" s="3">
        <v>2025</v>
      </c>
      <c r="AE64">
        <v>3</v>
      </c>
      <c r="AF64">
        <f t="shared" ref="AF64:AH79" si="12">AF63+1</f>
        <v>3</v>
      </c>
      <c r="AG64">
        <f t="shared" si="12"/>
        <v>11</v>
      </c>
      <c r="AH64">
        <f t="shared" si="12"/>
        <v>12</v>
      </c>
      <c r="AI64" t="s">
        <v>37</v>
      </c>
      <c r="AK64" s="3" t="s">
        <v>164</v>
      </c>
      <c r="AL64" s="3" t="s">
        <v>101</v>
      </c>
      <c r="AR64" s="78"/>
      <c r="AS64" s="133"/>
      <c r="AT64" s="133"/>
      <c r="AU64" s="133"/>
      <c r="AV64" s="133"/>
      <c r="AW64" s="133"/>
      <c r="AX64" s="133"/>
      <c r="AY64" t="s">
        <v>78</v>
      </c>
      <c r="AZ64">
        <v>1</v>
      </c>
      <c r="BA64" s="7">
        <f>IF(AX60=1,$BI$64,$BF$64*AU60+$BG$64*AV60+$BH$64*AW60)+AT60*7540</f>
        <v>49710</v>
      </c>
      <c r="BB64" s="7" t="e">
        <f>IF(AX61=1,$BI$64,$BF$64*AU61+$BG$64*AV61+$BH$64*AW61)+AT61*7540</f>
        <v>#N/A</v>
      </c>
      <c r="BC64" s="81" t="e">
        <f>IF(AX62=1,$BI$64,$BF$64*AU62+$BG$64*AV62+$BH$64*AW62)+AT62*7540</f>
        <v>#N/A</v>
      </c>
      <c r="BD64" s="4"/>
      <c r="BE64" s="4" t="s">
        <v>78</v>
      </c>
      <c r="BF64" s="46">
        <v>16560</v>
      </c>
      <c r="BG64">
        <v>18400</v>
      </c>
      <c r="BH64">
        <v>21110</v>
      </c>
      <c r="BI64" s="82">
        <v>49710</v>
      </c>
      <c r="BK64" s="84"/>
      <c r="BL64" s="78"/>
      <c r="BM64" s="133"/>
      <c r="BN64" s="85"/>
    </row>
    <row r="65" spans="27:66" x14ac:dyDescent="0.15">
      <c r="AB65">
        <v>4</v>
      </c>
      <c r="AD65" s="3">
        <v>2026</v>
      </c>
      <c r="AE65">
        <v>4</v>
      </c>
      <c r="AF65">
        <f t="shared" si="12"/>
        <v>4</v>
      </c>
      <c r="AG65">
        <f t="shared" si="12"/>
        <v>12</v>
      </c>
      <c r="AH65">
        <f t="shared" si="12"/>
        <v>13</v>
      </c>
      <c r="AK65" s="3" t="s">
        <v>165</v>
      </c>
      <c r="AL65" s="3" t="s">
        <v>150</v>
      </c>
      <c r="AR65" s="78"/>
      <c r="AS65" s="133"/>
      <c r="AT65" s="133"/>
      <c r="AU65" s="133"/>
      <c r="AV65" s="133"/>
      <c r="AW65" s="133"/>
      <c r="AX65" s="133"/>
      <c r="AY65" t="s">
        <v>80</v>
      </c>
      <c r="AZ65">
        <v>2</v>
      </c>
      <c r="BA65" s="7">
        <f>IF(AX60=1,$BI$65,$BF$65*AU60+$BG$65*AV60+$BH$65*AW60)+AT60*4500</f>
        <v>29470</v>
      </c>
      <c r="BB65" s="7" t="e">
        <f>IF(AX61=1,$BI$65,$BF$65*AU61+$BG$65*AV61+$BH$65*AW61)+AT61*4500</f>
        <v>#N/A</v>
      </c>
      <c r="BC65" s="81" t="e">
        <f>IF(AX62=1,$BI$65,$BF$65*AU62+$BG$65*AV62+$BH$65*AW62)+AT62*4500</f>
        <v>#N/A</v>
      </c>
      <c r="BD65" s="4"/>
      <c r="BE65" s="4" t="s">
        <v>80</v>
      </c>
      <c r="BF65" s="46">
        <v>9890</v>
      </c>
      <c r="BG65">
        <v>10990</v>
      </c>
      <c r="BH65">
        <v>12600</v>
      </c>
      <c r="BI65" s="82">
        <v>29470</v>
      </c>
      <c r="BK65" s="84"/>
      <c r="BL65" s="78"/>
      <c r="BM65" s="133"/>
      <c r="BN65" s="85"/>
    </row>
    <row r="66" spans="27:66" x14ac:dyDescent="0.15">
      <c r="AA66" t="s">
        <v>159</v>
      </c>
      <c r="AB66">
        <v>5</v>
      </c>
      <c r="AD66" s="3">
        <v>2027</v>
      </c>
      <c r="AE66">
        <v>5</v>
      </c>
      <c r="AF66">
        <f t="shared" si="12"/>
        <v>5</v>
      </c>
      <c r="AG66">
        <f t="shared" si="12"/>
        <v>13</v>
      </c>
      <c r="AH66">
        <f t="shared" si="12"/>
        <v>14</v>
      </c>
      <c r="AK66" s="3" t="s">
        <v>166</v>
      </c>
      <c r="AL66" s="3" t="s">
        <v>151</v>
      </c>
      <c r="AR66" s="78"/>
      <c r="AS66" s="134"/>
      <c r="AT66" s="133"/>
      <c r="AU66" s="133"/>
      <c r="AV66" s="134"/>
      <c r="AW66" s="133"/>
      <c r="AX66" s="133"/>
      <c r="BC66" s="34"/>
      <c r="BF66" s="46" t="s">
        <v>37</v>
      </c>
      <c r="BI66" s="82"/>
      <c r="BK66" s="84"/>
      <c r="BL66" s="78"/>
      <c r="BM66" s="133"/>
      <c r="BN66" s="85"/>
    </row>
    <row r="67" spans="27:66" x14ac:dyDescent="0.15">
      <c r="AA67" t="s">
        <v>161</v>
      </c>
      <c r="AB67">
        <v>6</v>
      </c>
      <c r="AD67" s="3">
        <v>2028</v>
      </c>
      <c r="AE67">
        <v>6</v>
      </c>
      <c r="AF67">
        <f t="shared" si="12"/>
        <v>6</v>
      </c>
      <c r="AG67">
        <f t="shared" si="12"/>
        <v>14</v>
      </c>
      <c r="AH67">
        <f t="shared" si="12"/>
        <v>15</v>
      </c>
      <c r="AK67" s="3" t="s">
        <v>167</v>
      </c>
      <c r="AL67" s="3" t="s">
        <v>152</v>
      </c>
      <c r="AR67" s="78"/>
      <c r="AS67" s="133"/>
      <c r="AT67" s="133"/>
      <c r="AU67" s="133"/>
      <c r="AV67" s="133"/>
      <c r="AW67" s="133"/>
      <c r="AX67" s="133"/>
      <c r="AZ67" s="3" t="s">
        <v>84</v>
      </c>
      <c r="BA67" s="105" t="s">
        <v>82</v>
      </c>
      <c r="BB67" s="105" t="s">
        <v>82</v>
      </c>
      <c r="BC67" s="106" t="s">
        <v>82</v>
      </c>
      <c r="BD67" s="105"/>
      <c r="BE67" s="105"/>
      <c r="BF67" s="99" t="s">
        <v>56</v>
      </c>
      <c r="BG67" s="3" t="s">
        <v>57</v>
      </c>
      <c r="BH67" s="3" t="s">
        <v>58</v>
      </c>
      <c r="BI67" s="100" t="s">
        <v>64</v>
      </c>
      <c r="BJ67" s="63"/>
      <c r="BK67" s="84"/>
      <c r="BL67" s="78"/>
      <c r="BM67" s="133"/>
      <c r="BN67" s="85"/>
    </row>
    <row r="68" spans="27:66" x14ac:dyDescent="0.15">
      <c r="AA68" t="s">
        <v>160</v>
      </c>
      <c r="AB68">
        <v>7</v>
      </c>
      <c r="AE68">
        <v>7</v>
      </c>
      <c r="AF68">
        <f t="shared" si="12"/>
        <v>7</v>
      </c>
      <c r="AG68">
        <f t="shared" si="12"/>
        <v>15</v>
      </c>
      <c r="AH68">
        <f t="shared" si="12"/>
        <v>16</v>
      </c>
      <c r="AK68" s="3" t="s">
        <v>168</v>
      </c>
      <c r="AL68" s="3" t="s">
        <v>154</v>
      </c>
      <c r="AR68" s="78"/>
      <c r="AS68" s="133"/>
      <c r="AT68" s="133"/>
      <c r="AU68" s="133"/>
      <c r="AV68" s="133"/>
      <c r="AW68" s="133"/>
      <c r="AX68" s="133"/>
      <c r="AY68" t="s">
        <v>78</v>
      </c>
      <c r="AZ68">
        <v>1</v>
      </c>
      <c r="BA68" s="7">
        <f>IF(AX60=1,$BI$68,$BF$68*AU60+$BG$68*AV60+$BH$68*AW60)+AT60*7540</f>
        <v>35510</v>
      </c>
      <c r="BB68" s="7" t="e">
        <f>IF(AX61=1,$BI$68,$BF$68*AU61+$BG$68*AV61+$BH$68*AW61)+AT61*7540</f>
        <v>#N/A</v>
      </c>
      <c r="BC68" s="81" t="e">
        <f>IF(AX62=1,$BI$68,BF$68*AU62+$BG$68*AV62+$BH$68*AW62)+AT62*7540</f>
        <v>#N/A</v>
      </c>
      <c r="BD68" s="4"/>
      <c r="BE68" s="4" t="s">
        <v>78</v>
      </c>
      <c r="BF68" s="46">
        <v>11830</v>
      </c>
      <c r="BG68">
        <v>13140</v>
      </c>
      <c r="BH68">
        <v>15080</v>
      </c>
      <c r="BI68" s="82">
        <v>35510</v>
      </c>
      <c r="BK68" s="84"/>
      <c r="BL68" s="78"/>
      <c r="BM68" s="133"/>
      <c r="BN68" s="85"/>
    </row>
    <row r="69" spans="27:66" ht="14.25" thickBot="1" x14ac:dyDescent="0.2">
      <c r="AB69">
        <v>8</v>
      </c>
      <c r="AE69">
        <v>8</v>
      </c>
      <c r="AF69">
        <f t="shared" si="12"/>
        <v>8</v>
      </c>
      <c r="AG69">
        <f t="shared" si="12"/>
        <v>16</v>
      </c>
      <c r="AH69">
        <f t="shared" si="12"/>
        <v>17</v>
      </c>
      <c r="AR69" s="93"/>
      <c r="AS69" s="135"/>
      <c r="AT69" s="135"/>
      <c r="AU69" s="135"/>
      <c r="AV69" s="135"/>
      <c r="AW69" s="135"/>
      <c r="AX69" s="135"/>
      <c r="AY69" s="12" t="s">
        <v>80</v>
      </c>
      <c r="AZ69" s="12">
        <v>2</v>
      </c>
      <c r="BA69" s="89">
        <f>IF(AX60=1,$BI$69,$BF$69*AU60+$BG$69*AV60+$BH$69*AW60)+AT60*4500</f>
        <v>21050</v>
      </c>
      <c r="BB69" s="89" t="e">
        <f>IF(AX61=1,$BI$69,$BF$69*AU61+$BG$69*AV61+$BH$69*AW61)+AT61*4500</f>
        <v>#N/A</v>
      </c>
      <c r="BC69" s="90" t="e">
        <f>IF(AX62=1,$BI$69,$BF$69*AU62+$BG$69*AV62+$BH$69*AW62)+AT62*4500</f>
        <v>#N/A</v>
      </c>
      <c r="BD69" s="4"/>
      <c r="BE69" s="4" t="s">
        <v>80</v>
      </c>
      <c r="BF69" s="62">
        <v>7070</v>
      </c>
      <c r="BG69" s="91">
        <v>7850</v>
      </c>
      <c r="BH69" s="91">
        <v>9000</v>
      </c>
      <c r="BI69" s="92">
        <v>21050</v>
      </c>
      <c r="BK69" s="84"/>
      <c r="BL69" s="78"/>
      <c r="BM69" s="133"/>
      <c r="BN69" s="85"/>
    </row>
    <row r="70" spans="27:66" x14ac:dyDescent="0.15">
      <c r="AB70" t="s">
        <v>158</v>
      </c>
      <c r="AE70">
        <v>9</v>
      </c>
      <c r="AF70">
        <f t="shared" si="12"/>
        <v>9</v>
      </c>
      <c r="AG70">
        <f t="shared" si="12"/>
        <v>17</v>
      </c>
      <c r="AH70">
        <f t="shared" si="12"/>
        <v>18</v>
      </c>
      <c r="AR70" s="133"/>
      <c r="AS70" s="133"/>
      <c r="AT70" s="133"/>
      <c r="AU70" s="133"/>
      <c r="AV70" s="133"/>
      <c r="AW70" s="133"/>
      <c r="AX70" s="133"/>
      <c r="BK70" s="84"/>
      <c r="BL70" s="78"/>
      <c r="BM70" s="133"/>
      <c r="BN70" s="85"/>
    </row>
    <row r="71" spans="27:66" x14ac:dyDescent="0.15">
      <c r="AE71">
        <v>10</v>
      </c>
      <c r="AF71">
        <f t="shared" si="12"/>
        <v>10</v>
      </c>
      <c r="AG71">
        <f t="shared" si="12"/>
        <v>18</v>
      </c>
      <c r="AH71">
        <f t="shared" si="12"/>
        <v>19</v>
      </c>
      <c r="AR71" s="107"/>
      <c r="AS71" s="66" t="s">
        <v>139</v>
      </c>
      <c r="AT71" s="97" t="s">
        <v>155</v>
      </c>
      <c r="AU71" s="66" t="s">
        <v>99</v>
      </c>
      <c r="AV71" s="66" t="s">
        <v>100</v>
      </c>
      <c r="AW71" s="66" t="s">
        <v>101</v>
      </c>
      <c r="AX71" s="97" t="s">
        <v>59</v>
      </c>
      <c r="AY71" s="98"/>
      <c r="AZ71" s="72" t="s">
        <v>77</v>
      </c>
      <c r="BA71" s="72" t="s">
        <v>61</v>
      </c>
      <c r="BB71" s="72" t="s">
        <v>62</v>
      </c>
      <c r="BC71" s="73" t="s">
        <v>63</v>
      </c>
      <c r="BD71" s="3"/>
      <c r="BE71" s="3"/>
      <c r="BF71" s="63"/>
      <c r="BG71" s="3"/>
      <c r="BH71" s="3"/>
      <c r="BI71" s="63"/>
      <c r="BJ71" s="63"/>
      <c r="BK71" s="108" t="s">
        <v>65</v>
      </c>
      <c r="BL71" s="78" t="s">
        <v>96</v>
      </c>
      <c r="BM71" s="134" t="s">
        <v>97</v>
      </c>
      <c r="BN71" s="80" t="s">
        <v>98</v>
      </c>
    </row>
    <row r="72" spans="27:66" x14ac:dyDescent="0.15">
      <c r="AE72">
        <v>11</v>
      </c>
      <c r="AF72">
        <f t="shared" si="12"/>
        <v>11</v>
      </c>
      <c r="AG72">
        <f t="shared" si="12"/>
        <v>19</v>
      </c>
      <c r="AH72">
        <f t="shared" si="12"/>
        <v>20</v>
      </c>
      <c r="AP72" s="11"/>
      <c r="AQ72" s="11" t="s">
        <v>53</v>
      </c>
      <c r="AR72" s="103">
        <f>D33</f>
        <v>0</v>
      </c>
      <c r="AS72" s="133" t="e">
        <f>VLOOKUP(AR72,$AK$61:$AL$68,2,FALSE)</f>
        <v>#N/A</v>
      </c>
      <c r="AT72" s="133" t="e">
        <f>IF($AS72="早朝",1,0)</f>
        <v>#N/A</v>
      </c>
      <c r="AU72" s="133" t="e">
        <f>IF(OR($AS72="午前",$AS72="午前～午後"),1,0)</f>
        <v>#N/A</v>
      </c>
      <c r="AV72" s="133" t="e">
        <f>IF(OR($AS72="午後",$AS72="午後～夜間",AS72="午前～午後"),1,0)</f>
        <v>#N/A</v>
      </c>
      <c r="AW72" s="133" t="e">
        <f>IF(OR($AS72="夜間",$AS72="午後～夜間"),1,0)</f>
        <v>#N/A</v>
      </c>
      <c r="AX72" s="133" t="e">
        <f>IF($AS72="全日",1,0)</f>
        <v>#N/A</v>
      </c>
      <c r="AY72" t="s">
        <v>78</v>
      </c>
      <c r="AZ72">
        <v>1</v>
      </c>
      <c r="BA72" s="7" t="e">
        <f>IF(AX72=1,$BI$60,$BF$60*AU72+$BG$60*AV72+$BH$60*AW72)+AT72*7540</f>
        <v>#N/A</v>
      </c>
      <c r="BB72" s="7" t="e">
        <f>IF(AX73=1,$BI$60,$BF$60*AU73+$BG$60*AV73+$BH$60*AW73)+AT73*7540</f>
        <v>#N/A</v>
      </c>
      <c r="BC72" s="81" t="e">
        <f>IF(AX74=1,$BI$60,$BF$60*AU74+$BG$60*AV74+$BH$60*AW74)+AT74*7540</f>
        <v>#N/A</v>
      </c>
      <c r="BD72" s="4"/>
      <c r="BE72" s="4"/>
      <c r="BJ72" s="8">
        <v>1</v>
      </c>
      <c r="BK72" s="84">
        <v>850</v>
      </c>
      <c r="BL72" s="78" t="e">
        <f>IF(AND(AX72=1,$AX$98=1),$BK$60*12,IF($AX$98=1,$BK$60*SUM(AU72:AW72)*4,0))+IF(AND(AT72=1,$AX$98=1),$BK$60,0)</f>
        <v>#N/A</v>
      </c>
      <c r="BM72" s="133" t="e">
        <f>IF(AND(AX73=1,$AX$98=1),$BK$60*12,IF($AX$98=1,$BK$60*SUM(AU73:AW73)*4,0))+IF(AND(AT73=1,$AX$98=1),$BK$60,0)</f>
        <v>#N/A</v>
      </c>
      <c r="BN72" s="85" t="e">
        <f>IF(AND(AX74=1,$AX$98=1),$BK$60*12,IF($AX$98=1,$BK$60*SUM(AU74:AW74)*4,0))+IF(AND(AT74=1,$AX$98=1),$BK$60,0)</f>
        <v>#N/A</v>
      </c>
    </row>
    <row r="73" spans="27:66" x14ac:dyDescent="0.15">
      <c r="AE73">
        <v>12</v>
      </c>
      <c r="AF73">
        <f t="shared" si="12"/>
        <v>12</v>
      </c>
      <c r="AG73">
        <f t="shared" si="12"/>
        <v>20</v>
      </c>
      <c r="AH73">
        <f t="shared" si="12"/>
        <v>21</v>
      </c>
      <c r="AR73" s="103">
        <f t="shared" ref="AR73:AR74" si="13">D34</f>
        <v>0</v>
      </c>
      <c r="AS73" s="133" t="e">
        <f t="shared" ref="AS73:AS74" si="14">VLOOKUP(AR73,$AK$61:$AL$68,2,FALSE)</f>
        <v>#N/A</v>
      </c>
      <c r="AT73" s="133" t="e">
        <f>IF(AS73=8,1,0)</f>
        <v>#N/A</v>
      </c>
      <c r="AU73" s="133" t="e">
        <f>IF(OR($AS73="午前",$AS73="午前～午後"),1,0)</f>
        <v>#N/A</v>
      </c>
      <c r="AV73" s="133" t="e">
        <f>IF(OR($AS73="午後",$AS73="午後～夜間",AS73="午前～午後"),1,0)</f>
        <v>#N/A</v>
      </c>
      <c r="AW73" s="133" t="e">
        <f>IF(OR($AS73="夜間",$AS73="午後～夜間"),1,0)</f>
        <v>#N/A</v>
      </c>
      <c r="AX73" s="133" t="e">
        <f>IF($AS73="全日",1,0)</f>
        <v>#N/A</v>
      </c>
      <c r="AY73" t="s">
        <v>80</v>
      </c>
      <c r="AZ73">
        <v>2</v>
      </c>
      <c r="BA73" s="7" t="e">
        <f>IF(AX72=1,$BI$61,$BF$61*AU72+$BG$61*AV72+$BH$61*AW72)+AT72*4500</f>
        <v>#N/A</v>
      </c>
      <c r="BB73" s="7" t="e">
        <f>IF(AX73=1,$BI$61,$BF$61*AU73+$BG$61*AV73+$BH$61*AW73)+AT73*4500</f>
        <v>#N/A</v>
      </c>
      <c r="BC73" s="81" t="e">
        <f>IF(AX74=1,$BI$61,$BF$61*AU74+$BG$61*AV74+$BH$61*AW74)+AT74*4500</f>
        <v>#N/A</v>
      </c>
      <c r="BD73" s="4"/>
      <c r="BE73" s="4"/>
      <c r="BJ73" s="8">
        <v>2</v>
      </c>
      <c r="BK73" s="84">
        <v>510</v>
      </c>
      <c r="BL73" s="78" t="e">
        <f>IF(AND(AX72=1,$AX$98=1),$BK$61*12,IF($AX$98=1,$BK$61*SUM(AU72:AW72)*4,0))+IF(AND(AT72=1,$AX$98=1),$BK$61,0)</f>
        <v>#N/A</v>
      </c>
      <c r="BM73" s="133" t="e">
        <f>IF(AND(AX73=1,$AX$98=1),$BK$61*12,IF($AX$98=1,$BK$61*SUM(AU73:AW73)*4,0))+IF(AND(AT73=1,$AX$98=1),$BK$61,0)</f>
        <v>#N/A</v>
      </c>
      <c r="BN73" s="85" t="e">
        <f>IF(AND(AX74=1,$AX$98=1),$BK$61*12,IF($AX$98=1,$BK$61*SUM(AU74:AW74)*4,0))+IF(AND(AT74=1,$AX$98=1),$BK$61,0)</f>
        <v>#N/A</v>
      </c>
    </row>
    <row r="74" spans="27:66" x14ac:dyDescent="0.15">
      <c r="AF74">
        <f t="shared" si="12"/>
        <v>13</v>
      </c>
      <c r="AG74">
        <v>8</v>
      </c>
      <c r="AR74" s="103">
        <f t="shared" si="13"/>
        <v>0</v>
      </c>
      <c r="AS74" s="133" t="e">
        <f t="shared" si="14"/>
        <v>#N/A</v>
      </c>
      <c r="AT74" s="133" t="e">
        <f>IF(AS74=8,1,0)</f>
        <v>#N/A</v>
      </c>
      <c r="AU74" s="133" t="e">
        <f>IF(OR($AS74="午前",$AS74="午前～午後"),1,0)</f>
        <v>#N/A</v>
      </c>
      <c r="AV74" s="133" t="e">
        <f>IF(OR($AS74="午後",$AS74="午後～夜間",AS74="午前～午後"),1,0)</f>
        <v>#N/A</v>
      </c>
      <c r="AW74" s="133" t="e">
        <f>IF(OR($AS74="夜間",$AS74="午後～夜間"),1,0)</f>
        <v>#N/A</v>
      </c>
      <c r="AX74" s="133" t="e">
        <f>IF($AS74="全日",1,0)</f>
        <v>#N/A</v>
      </c>
      <c r="BC74" s="34"/>
      <c r="BK74" s="84"/>
      <c r="BL74" s="78"/>
      <c r="BM74" s="133"/>
      <c r="BN74" s="85"/>
    </row>
    <row r="75" spans="27:66" x14ac:dyDescent="0.15">
      <c r="AF75">
        <f t="shared" si="12"/>
        <v>14</v>
      </c>
      <c r="AR75" s="78"/>
      <c r="AS75" s="133"/>
      <c r="AT75" s="133"/>
      <c r="AU75" s="133"/>
      <c r="AV75" s="133"/>
      <c r="AW75" s="133"/>
      <c r="AX75" s="133"/>
      <c r="AZ75" s="3" t="s">
        <v>81</v>
      </c>
      <c r="BA75" s="105" t="s">
        <v>82</v>
      </c>
      <c r="BB75" s="105" t="s">
        <v>82</v>
      </c>
      <c r="BC75" s="106" t="s">
        <v>82</v>
      </c>
      <c r="BD75" s="105"/>
      <c r="BE75" s="105"/>
      <c r="BF75" s="63"/>
      <c r="BG75" s="3"/>
      <c r="BH75" s="3"/>
      <c r="BI75" s="63"/>
      <c r="BK75" s="84"/>
      <c r="BL75" s="78"/>
      <c r="BM75" s="133"/>
      <c r="BN75" s="85"/>
    </row>
    <row r="76" spans="27:66" x14ac:dyDescent="0.15">
      <c r="AF76">
        <f t="shared" si="12"/>
        <v>15</v>
      </c>
      <c r="AR76" s="78"/>
      <c r="AS76" s="133"/>
      <c r="AT76" s="133"/>
      <c r="AU76" s="133"/>
      <c r="AV76" s="133"/>
      <c r="AW76" s="133"/>
      <c r="AX76" s="133"/>
      <c r="AY76" t="s">
        <v>78</v>
      </c>
      <c r="AZ76">
        <v>1</v>
      </c>
      <c r="BA76" s="7" t="e">
        <f>IF(AX72=1,$BI$64,$BF$64*AU72+$BG$64*AV72+$BH$64*AW72)+AT72*7540</f>
        <v>#N/A</v>
      </c>
      <c r="BB76" s="7" t="e">
        <f>IF(AX73=1,$BI$64,$BF$64*AU73+$BG$64*AV73+$BH$64*AW73)+AT73*7540</f>
        <v>#N/A</v>
      </c>
      <c r="BC76" s="81" t="e">
        <f>IF(AX74=1,$BI$64,$BF$64*AU74+$BG$64*AV74+$BH$64*AW74)+AT74*7540</f>
        <v>#N/A</v>
      </c>
      <c r="BD76" s="4"/>
      <c r="BE76" s="4"/>
      <c r="BK76" s="84"/>
      <c r="BL76" s="78"/>
      <c r="BM76" s="133"/>
      <c r="BN76" s="85"/>
    </row>
    <row r="77" spans="27:66" x14ac:dyDescent="0.15">
      <c r="AF77">
        <f t="shared" si="12"/>
        <v>16</v>
      </c>
      <c r="AR77" s="109"/>
      <c r="AS77" s="133"/>
      <c r="AT77" s="133"/>
      <c r="AU77" s="133"/>
      <c r="AV77" s="133"/>
      <c r="AW77" s="133"/>
      <c r="AX77" s="133"/>
      <c r="AY77" t="s">
        <v>80</v>
      </c>
      <c r="AZ77">
        <v>2</v>
      </c>
      <c r="BA77" s="7" t="e">
        <f>IF(AX72=1,$BI$65,$BF$65*AU72+$BG$65*AV72+$BH$65*AW72)+AT72*4500</f>
        <v>#N/A</v>
      </c>
      <c r="BB77" s="7" t="e">
        <f>IF(AX73=1,$BI$65,$BF$65*AU73+$BG$65*AV73+$BH$65*AW73)+AT73*4500</f>
        <v>#N/A</v>
      </c>
      <c r="BC77" s="81" t="e">
        <f>IF(AX74=1,$BI$65,$BF$65*AU74+$BG$65*AV74+$BH$65*AW74)+AT74*4500</f>
        <v>#N/A</v>
      </c>
      <c r="BD77" s="4"/>
      <c r="BE77" s="4"/>
      <c r="BK77" s="84"/>
      <c r="BL77" s="78"/>
      <c r="BM77" s="133"/>
      <c r="BN77" s="85"/>
    </row>
    <row r="78" spans="27:66" x14ac:dyDescent="0.15">
      <c r="AF78">
        <f t="shared" si="12"/>
        <v>17</v>
      </c>
      <c r="AR78" s="78"/>
      <c r="AS78" s="134"/>
      <c r="AT78" s="133"/>
      <c r="AU78" s="133"/>
      <c r="AV78" s="134"/>
      <c r="AW78" s="133"/>
      <c r="AX78" s="133"/>
      <c r="BC78" s="34"/>
      <c r="BK78" s="84"/>
      <c r="BL78" s="78"/>
      <c r="BM78" s="133"/>
      <c r="BN78" s="85"/>
    </row>
    <row r="79" spans="27:66" x14ac:dyDescent="0.15">
      <c r="AF79">
        <f t="shared" si="12"/>
        <v>18</v>
      </c>
      <c r="AR79" s="78"/>
      <c r="AS79" s="133"/>
      <c r="AT79" s="133"/>
      <c r="AU79" s="133"/>
      <c r="AV79" s="133"/>
      <c r="AW79" s="133"/>
      <c r="AX79" s="133"/>
      <c r="AZ79" s="3" t="s">
        <v>84</v>
      </c>
      <c r="BA79" s="105" t="s">
        <v>82</v>
      </c>
      <c r="BB79" s="105" t="s">
        <v>82</v>
      </c>
      <c r="BC79" s="106" t="s">
        <v>82</v>
      </c>
      <c r="BD79" s="105"/>
      <c r="BE79" s="105"/>
      <c r="BF79" s="63"/>
      <c r="BG79" s="3"/>
      <c r="BH79" s="3"/>
      <c r="BI79" s="63"/>
      <c r="BK79" s="84"/>
      <c r="BL79" s="78"/>
      <c r="BM79" s="133"/>
      <c r="BN79" s="85"/>
    </row>
    <row r="80" spans="27:66" x14ac:dyDescent="0.15">
      <c r="AF80">
        <f t="shared" ref="AF80:AF92" si="15">AF79+1</f>
        <v>19</v>
      </c>
      <c r="AR80" s="78"/>
      <c r="AS80" s="133"/>
      <c r="AT80" s="133"/>
      <c r="AU80" s="133"/>
      <c r="AV80" s="133"/>
      <c r="AW80" s="133"/>
      <c r="AX80" s="133"/>
      <c r="AY80" t="s">
        <v>78</v>
      </c>
      <c r="AZ80">
        <v>1</v>
      </c>
      <c r="BA80" s="7" t="e">
        <f>IF(AX72=1,$BI$68,$BF$68*AU72+$BG$68*AV72+$BH$68*AW72)+AT72*7540</f>
        <v>#N/A</v>
      </c>
      <c r="BB80" s="7" t="e">
        <f>IF(AX73=1,$BI$68,$BF$68*AU73+$BG$68*AV73+$BH$68*AW73)+AT73*7540</f>
        <v>#N/A</v>
      </c>
      <c r="BC80" s="81" t="e">
        <f>IF(AX74=1,$BI$68,BF$68*AU74+$BG$68*AV74+$BH$68*AW74)+AT74*7540</f>
        <v>#N/A</v>
      </c>
      <c r="BD80" s="4"/>
      <c r="BE80" s="4"/>
      <c r="BK80" s="84"/>
      <c r="BL80" s="78"/>
      <c r="BM80" s="133"/>
      <c r="BN80" s="85"/>
    </row>
    <row r="81" spans="32:66" x14ac:dyDescent="0.15">
      <c r="AF81">
        <f t="shared" si="15"/>
        <v>20</v>
      </c>
      <c r="AR81" s="93"/>
      <c r="AS81" s="135"/>
      <c r="AT81" s="135"/>
      <c r="AU81" s="135"/>
      <c r="AV81" s="135"/>
      <c r="AW81" s="135"/>
      <c r="AX81" s="135"/>
      <c r="AY81" s="12" t="s">
        <v>80</v>
      </c>
      <c r="AZ81" s="12">
        <v>2</v>
      </c>
      <c r="BA81" s="89" t="e">
        <f>IF(AX72=1,$BI$69,$BF$69*AU72+$BG$69*AV72+$BH$69*AW72)+AT72*4500</f>
        <v>#N/A</v>
      </c>
      <c r="BB81" s="89" t="e">
        <f>IF(AX73=1,$BI$69,$BF$69*AU73+$BG$69*AV73+$BH$69*AW73)+AT73*4500</f>
        <v>#N/A</v>
      </c>
      <c r="BC81" s="90" t="e">
        <f>IF(AX74=1,$BI$69,$BF$69*AU74+$BG$69*AV74+$BH$69*AW74)+AT74*4500</f>
        <v>#N/A</v>
      </c>
      <c r="BD81" s="4"/>
      <c r="BE81" s="4"/>
      <c r="BK81" s="84"/>
      <c r="BL81" s="78"/>
      <c r="BM81" s="133"/>
      <c r="BN81" s="85"/>
    </row>
    <row r="82" spans="32:66" x14ac:dyDescent="0.15">
      <c r="AF82">
        <f t="shared" si="15"/>
        <v>21</v>
      </c>
      <c r="AR82" s="133"/>
      <c r="AS82" s="133"/>
      <c r="AT82" s="133"/>
      <c r="AU82" s="133"/>
      <c r="AV82" s="133"/>
      <c r="AW82" s="133"/>
      <c r="AX82" s="133"/>
      <c r="BK82" s="84"/>
      <c r="BL82" s="78"/>
      <c r="BM82" s="133"/>
      <c r="BN82" s="85"/>
    </row>
    <row r="83" spans="32:66" x14ac:dyDescent="0.15">
      <c r="AF83">
        <f t="shared" si="15"/>
        <v>22</v>
      </c>
      <c r="AR83" s="107"/>
      <c r="AS83" s="66" t="s">
        <v>139</v>
      </c>
      <c r="AT83" s="97" t="s">
        <v>155</v>
      </c>
      <c r="AU83" s="66" t="s">
        <v>99</v>
      </c>
      <c r="AV83" s="66" t="s">
        <v>100</v>
      </c>
      <c r="AW83" s="66" t="s">
        <v>101</v>
      </c>
      <c r="AX83" s="97" t="s">
        <v>59</v>
      </c>
      <c r="AY83" s="98"/>
      <c r="AZ83" s="72" t="s">
        <v>77</v>
      </c>
      <c r="BA83" s="72" t="s">
        <v>61</v>
      </c>
      <c r="BB83" s="72" t="s">
        <v>62</v>
      </c>
      <c r="BC83" s="73" t="s">
        <v>63</v>
      </c>
      <c r="BD83" s="3"/>
      <c r="BJ83" s="63"/>
      <c r="BK83" s="108" t="s">
        <v>65</v>
      </c>
      <c r="BL83" s="78" t="s">
        <v>96</v>
      </c>
      <c r="BM83" s="134" t="s">
        <v>97</v>
      </c>
      <c r="BN83" s="80" t="s">
        <v>98</v>
      </c>
    </row>
    <row r="84" spans="32:66" x14ac:dyDescent="0.15">
      <c r="AF84">
        <f t="shared" si="15"/>
        <v>23</v>
      </c>
      <c r="AP84" s="11"/>
      <c r="AQ84" s="11" t="s">
        <v>54</v>
      </c>
      <c r="AR84" s="110" t="str">
        <f>D43</f>
        <v>午前(9:00-13:00)</v>
      </c>
      <c r="AS84" s="133" t="str">
        <f>VLOOKUP(AR84,$AK$61:$AL$68,2,FALSE)</f>
        <v>午前</v>
      </c>
      <c r="AT84" s="133">
        <f>IF($AS84="早朝",1,0)</f>
        <v>0</v>
      </c>
      <c r="AU84" s="133">
        <f>IF(OR($AS84="午前",$AS84="午前～午後"),1,0)</f>
        <v>1</v>
      </c>
      <c r="AV84" s="133">
        <f>IF(OR($AS84="午後",$AS84="午後～夜間",AS84="午前～午後"),1,0)</f>
        <v>0</v>
      </c>
      <c r="AW84" s="133">
        <f>IF(OR($AS84="夜間",$AS84="午後～夜間"),1,0)</f>
        <v>0</v>
      </c>
      <c r="AX84" s="133">
        <f>IF($AS84="全日",1,0)</f>
        <v>0</v>
      </c>
      <c r="AY84" t="s">
        <v>78</v>
      </c>
      <c r="AZ84">
        <v>1</v>
      </c>
      <c r="BA84" s="7">
        <f>IF(AX84=1,$BI$60,$BF$60*AU84+$BG$60*AV84+$BH$60*AW84)+AT84*7540</f>
        <v>23670</v>
      </c>
      <c r="BB84" s="7">
        <f>IF(AX85=1,$BI$60,$BF$60*AU85+$BG$60*AV85+$BH$60*AW85)+AT85*7540</f>
        <v>56460</v>
      </c>
      <c r="BC84" s="81" t="e">
        <f>IF(AX86=1,$BI$60,$BF$60*AU86+$BG$60*AV86+$BH$60*AW86)+AT86*7540</f>
        <v>#N/A</v>
      </c>
      <c r="BD84" s="4"/>
      <c r="BJ84" s="8">
        <v>1</v>
      </c>
      <c r="BK84" s="84">
        <v>850</v>
      </c>
      <c r="BL84" s="78">
        <f>IF(AND(AX84=1,$AX$99=1),$BK$60*12,IF($AX$99=1,$BK$60*SUM(AU84:AW84)*4,0))+IF(AND(AT84=1,$AX$99=1),$BK$60,0)</f>
        <v>3400</v>
      </c>
      <c r="BM84" s="133">
        <f>IF(AND(AX85=1,$AX$99=1),$BK$60*12,IF($AX$99=1,$BK$60*SUM(AU85:AW85)*4,0))+IF(AND(AT85=1,$AX$99=1),$BK$60,0)</f>
        <v>6800</v>
      </c>
      <c r="BN84" s="85" t="e">
        <f>IF(AND(AX86=1,$AX$99=1),$BK$60*12,IF($AX$99=1,$BK$60*SUM(AU86:AW86)*4,0))+IF(AND(AT86=1,$AX$99=1),$BK$60,0)</f>
        <v>#N/A</v>
      </c>
    </row>
    <row r="85" spans="32:66" x14ac:dyDescent="0.15">
      <c r="AF85">
        <f t="shared" si="15"/>
        <v>24</v>
      </c>
      <c r="AR85" s="110" t="str">
        <f t="shared" ref="AR85:AR86" si="16">D44</f>
        <v>午後～夜間(13:00-21:00)</v>
      </c>
      <c r="AS85" s="133" t="str">
        <f t="shared" ref="AS85:AS86" si="17">VLOOKUP(AR85,$AK$61:$AL$68,2,FALSE)</f>
        <v>午後～夜間</v>
      </c>
      <c r="AT85" s="133">
        <f>IF(AS85=8,1,0)</f>
        <v>0</v>
      </c>
      <c r="AU85" s="133">
        <f>IF(OR($AS85="午前",$AS85="午前～午後"),1,0)</f>
        <v>0</v>
      </c>
      <c r="AV85" s="133">
        <f>IF(OR($AS85="午後",$AS85="午後～夜間",AS85="午前～午後"),1,0)</f>
        <v>1</v>
      </c>
      <c r="AW85" s="133">
        <f>IF(OR($AS85="夜間",$AS85="午後～夜間"),1,0)</f>
        <v>1</v>
      </c>
      <c r="AX85" s="133">
        <f>IF($AS85="全日",1,0)</f>
        <v>0</v>
      </c>
      <c r="AY85" t="s">
        <v>80</v>
      </c>
      <c r="AZ85">
        <v>2</v>
      </c>
      <c r="BA85" s="7">
        <f>IF(AX84=1,$BI$61,$BF$61*AU84+$BG$61*AV84+$BH$61*AW84)+AT84*4500</f>
        <v>14140</v>
      </c>
      <c r="BB85" s="7">
        <f>IF(AX85=1,$BI$61,$BF$61*AU85+$BG$61*AV85+$BH$61*AW85)+AT85*4500</f>
        <v>33720</v>
      </c>
      <c r="BC85" s="81" t="e">
        <f>IF(AX86=1,$BI$61,$BF$61*AU86+$BG$61*AV86+$BH$61*AW86)+AT86*4500</f>
        <v>#N/A</v>
      </c>
      <c r="BD85" s="4"/>
      <c r="BJ85" s="8">
        <v>2</v>
      </c>
      <c r="BK85" s="111">
        <v>510</v>
      </c>
      <c r="BL85" s="93">
        <f>IF(AND(AX84=1,$AX$99=1),$BK$61*12,IF($AX$99=1,$BK$61*SUM(AU84:AW84)*4,0))+IF(AND(AT84=1,$AX$99=1),$BK$61,0)</f>
        <v>2040</v>
      </c>
      <c r="BM85" s="135">
        <f>IF(AND(AX85=1,$AX$99=1),$BK$61*12,IF($AX$99=1,$BK$61*SUM(AU85:AW85)*4,0))+IF(AND(AT85=1,$AX$99=1),$BK$61,0)</f>
        <v>4080</v>
      </c>
      <c r="BN85" s="136" t="e">
        <f>IF(AND(AX86=1,$AX$99=1),$BK$61*12,IF($AX$99=1,$BK$61*SUM(AU86:AW86)*4,0))+IF(AND(AT86=1,$AX$99=1),$BK$61,0)</f>
        <v>#N/A</v>
      </c>
    </row>
    <row r="86" spans="32:66" x14ac:dyDescent="0.15">
      <c r="AF86">
        <f t="shared" si="15"/>
        <v>25</v>
      </c>
      <c r="AR86" s="110">
        <f t="shared" si="16"/>
        <v>0</v>
      </c>
      <c r="AS86" s="133" t="e">
        <f t="shared" si="17"/>
        <v>#N/A</v>
      </c>
      <c r="AT86" s="133" t="e">
        <f>IF(AS86=8,1,0)</f>
        <v>#N/A</v>
      </c>
      <c r="AU86" s="133" t="e">
        <f>IF(OR($AS86="午前",$AS86="午前～午後"),1,0)</f>
        <v>#N/A</v>
      </c>
      <c r="AV86" s="133" t="e">
        <f>IF(OR($AS86="午後",$AS86="午後～夜間",AS86="午前～午後"),1,0)</f>
        <v>#N/A</v>
      </c>
      <c r="AW86" s="133" t="e">
        <f>IF(OR($AS86="夜間",$AS86="午後～夜間"),1,0)</f>
        <v>#N/A</v>
      </c>
      <c r="AX86" s="133" t="e">
        <f>IF($AS86="全日",1,0)</f>
        <v>#N/A</v>
      </c>
      <c r="BC86" s="34"/>
    </row>
    <row r="87" spans="32:66" x14ac:dyDescent="0.15">
      <c r="AF87">
        <f t="shared" si="15"/>
        <v>26</v>
      </c>
      <c r="AR87" s="78"/>
      <c r="AS87" s="133"/>
      <c r="AT87" s="133"/>
      <c r="AU87" s="133"/>
      <c r="AV87" s="133"/>
      <c r="AW87" s="133"/>
      <c r="AX87" s="133"/>
      <c r="AZ87" s="3" t="s">
        <v>81</v>
      </c>
      <c r="BA87" s="105" t="s">
        <v>82</v>
      </c>
      <c r="BB87" s="105" t="s">
        <v>82</v>
      </c>
      <c r="BC87" s="106" t="s">
        <v>82</v>
      </c>
      <c r="BD87" s="105"/>
    </row>
    <row r="88" spans="32:66" x14ac:dyDescent="0.15">
      <c r="AF88">
        <f t="shared" si="15"/>
        <v>27</v>
      </c>
      <c r="AR88" s="78"/>
      <c r="AS88" s="133"/>
      <c r="AT88" s="133"/>
      <c r="AU88" s="133"/>
      <c r="AV88" s="133"/>
      <c r="AW88" s="133"/>
      <c r="AX88" s="133"/>
      <c r="AY88" t="s">
        <v>78</v>
      </c>
      <c r="AZ88">
        <v>1</v>
      </c>
      <c r="BA88" s="7">
        <f>IF(AX84=1,$BI$64,$BF$64*AU84+$BG$64*AV84+$BH$64*AW84)+AT84*7540</f>
        <v>16560</v>
      </c>
      <c r="BB88" s="7">
        <f>IF(AX85=1,$BI$64,$BF$64*AU85+$BG$64*AV85+$BH$64*AW85)+AT85*7540</f>
        <v>39510</v>
      </c>
      <c r="BC88" s="81" t="e">
        <f>IF(AX86=1,$BI$64,$BF$64*AU86+$BG$64*AV86+$BH$64*AW86)+AT86*7540</f>
        <v>#N/A</v>
      </c>
      <c r="BD88" s="4"/>
    </row>
    <row r="89" spans="32:66" x14ac:dyDescent="0.15">
      <c r="AF89">
        <f t="shared" si="15"/>
        <v>28</v>
      </c>
      <c r="AQ89" s="3"/>
      <c r="AR89" s="78"/>
      <c r="AS89" s="133"/>
      <c r="AT89" s="133"/>
      <c r="AU89" s="133"/>
      <c r="AV89" s="133"/>
      <c r="AW89" s="133"/>
      <c r="AX89" s="133"/>
      <c r="AY89" t="s">
        <v>80</v>
      </c>
      <c r="AZ89">
        <v>2</v>
      </c>
      <c r="BA89" s="7">
        <f>IF(AX84=1,$BI$65,$BF$65*AU84+$BG$65*AV84+$BH$65*AW84)+AT84*4500</f>
        <v>9890</v>
      </c>
      <c r="BB89" s="7">
        <f>IF(AX85=1,$BI$65,$BF$65*AU85+$BG$65*AV85+$BH$65*AW85)+AT85*4500</f>
        <v>23590</v>
      </c>
      <c r="BC89" s="81" t="e">
        <f>IF(AX86=1,$BI$65,$BF$65*AU86+$BG$65*AV86+$BH$65*AW86)+AT86*4500</f>
        <v>#N/A</v>
      </c>
      <c r="BD89" s="4"/>
    </row>
    <row r="90" spans="32:66" x14ac:dyDescent="0.15">
      <c r="AF90">
        <f t="shared" si="15"/>
        <v>29</v>
      </c>
      <c r="AR90" s="78"/>
      <c r="AS90" s="134"/>
      <c r="AT90" s="133"/>
      <c r="AU90" s="133"/>
      <c r="AV90" s="134"/>
      <c r="AW90" s="133"/>
      <c r="AX90" s="133"/>
      <c r="BC90" s="34"/>
    </row>
    <row r="91" spans="32:66" x14ac:dyDescent="0.15">
      <c r="AF91">
        <f t="shared" si="15"/>
        <v>30</v>
      </c>
      <c r="AR91" s="78"/>
      <c r="AS91" s="133"/>
      <c r="AT91" s="133"/>
      <c r="AU91" s="133"/>
      <c r="AV91" s="133"/>
      <c r="AW91" s="133"/>
      <c r="AX91" s="133"/>
      <c r="AZ91" s="3" t="s">
        <v>84</v>
      </c>
      <c r="BA91" s="105" t="s">
        <v>82</v>
      </c>
      <c r="BB91" s="105" t="s">
        <v>82</v>
      </c>
      <c r="BC91" s="106" t="s">
        <v>82</v>
      </c>
      <c r="BD91" s="105"/>
    </row>
    <row r="92" spans="32:66" x14ac:dyDescent="0.15">
      <c r="AF92">
        <f t="shared" si="15"/>
        <v>31</v>
      </c>
      <c r="AR92" s="78"/>
      <c r="AS92" s="133"/>
      <c r="AT92" s="133"/>
      <c r="AU92" s="133"/>
      <c r="AV92" s="133"/>
      <c r="AW92" s="133"/>
      <c r="AX92" s="133"/>
      <c r="AY92" t="s">
        <v>78</v>
      </c>
      <c r="AZ92">
        <v>1</v>
      </c>
      <c r="BA92" s="7">
        <f>IF(AX84=1,$BI$68,$BF$68*AU84+$BG$68*AV84+$BH$68*AW84)+AT84*7540</f>
        <v>11830</v>
      </c>
      <c r="BB92" s="7">
        <f>IF(AX85=1,$BI$68,$BF$68*AU85+$BG$68*AV85+$BH$68*AW85)+AT85*7540</f>
        <v>28220</v>
      </c>
      <c r="BC92" s="81" t="e">
        <f>IF(AX86=1,$BI$68,BF$68*AU86+$BG$68*AV86+$BH$68*AW86)+AT86*7540</f>
        <v>#N/A</v>
      </c>
      <c r="BD92" s="4"/>
    </row>
    <row r="93" spans="32:66" x14ac:dyDescent="0.15">
      <c r="AR93" s="93"/>
      <c r="AS93" s="135"/>
      <c r="AT93" s="135"/>
      <c r="AU93" s="135"/>
      <c r="AV93" s="135"/>
      <c r="AW93" s="135"/>
      <c r="AX93" s="135"/>
      <c r="AY93" s="12" t="s">
        <v>80</v>
      </c>
      <c r="AZ93" s="12">
        <v>2</v>
      </c>
      <c r="BA93" s="89">
        <f>IF(AX84=1,$BI$69,$BF$69*AU84+$BG$69*AV84+$BH$69*AW84)+AT84*4500</f>
        <v>7070</v>
      </c>
      <c r="BB93" s="89">
        <f>IF(AX85=1,$BI$69,$BF$69*AU85+$BG$69*AV85+$BH$69*AW85)+AT85*4500</f>
        <v>16850</v>
      </c>
      <c r="BC93" s="90" t="e">
        <f>IF(AX86=1,$BI$69,$BF$69*AU86+$BG$69*AV86+$BH$69*AW86)+AT86*4500</f>
        <v>#N/A</v>
      </c>
      <c r="BD93" s="4"/>
    </row>
    <row r="95" spans="32:66" x14ac:dyDescent="0.15">
      <c r="AQ95" s="3" t="s">
        <v>136</v>
      </c>
    </row>
    <row r="96" spans="32:66" x14ac:dyDescent="0.15">
      <c r="AQ96" s="107" t="s">
        <v>85</v>
      </c>
      <c r="AR96" s="112" t="s">
        <v>86</v>
      </c>
      <c r="AS96" s="69" t="s">
        <v>87</v>
      </c>
      <c r="AT96" s="112" t="s">
        <v>88</v>
      </c>
      <c r="AU96" s="112" t="s">
        <v>89</v>
      </c>
      <c r="AV96" s="69" t="s">
        <v>90</v>
      </c>
      <c r="AW96" s="112" t="s">
        <v>109</v>
      </c>
      <c r="AX96" s="113" t="s">
        <v>110</v>
      </c>
    </row>
    <row r="97" spans="42:71" x14ac:dyDescent="0.15">
      <c r="AP97" s="11" t="s">
        <v>92</v>
      </c>
      <c r="AQ97" s="36">
        <f>F17</f>
        <v>8</v>
      </c>
      <c r="AR97">
        <f>H17</f>
        <v>1</v>
      </c>
      <c r="AS97">
        <f>AQ97^2*10+AR97</f>
        <v>641</v>
      </c>
      <c r="AT97">
        <f>IF(AND(AS97&gt;=375,AS97&lt;=840),1,"")</f>
        <v>1</v>
      </c>
      <c r="AU97" t="str">
        <f>IF(OR(AS97&lt;=105,AS97&gt;=1441),1,"")</f>
        <v/>
      </c>
      <c r="AV97">
        <f>SUM(AT97:AU97)</f>
        <v>1</v>
      </c>
      <c r="AW97">
        <f>IF(L24="〇",1,0)</f>
        <v>0</v>
      </c>
      <c r="AX97" s="34">
        <f>IF(OR(AV97=1,AW97=1),1,0)</f>
        <v>1</v>
      </c>
    </row>
    <row r="98" spans="42:71" x14ac:dyDescent="0.15">
      <c r="AP98" s="11" t="s">
        <v>53</v>
      </c>
      <c r="AQ98" s="36">
        <f>F27</f>
        <v>10</v>
      </c>
      <c r="AR98">
        <f>H27</f>
        <v>1</v>
      </c>
      <c r="AS98">
        <f>AQ98^2*10+AR98</f>
        <v>1001</v>
      </c>
      <c r="AT98" t="str">
        <f>IF(AND(AS98&gt;=375,AS98&lt;=840),1,"")</f>
        <v/>
      </c>
      <c r="AU98" t="str">
        <f>IF(OR(AS98&lt;=105,AS98&gt;=1441),1,"")</f>
        <v/>
      </c>
      <c r="AV98">
        <f>SUM(AT98:AU98)</f>
        <v>0</v>
      </c>
      <c r="AW98">
        <f>IF(L34="〇",1,0)</f>
        <v>0</v>
      </c>
      <c r="AX98" s="34">
        <f t="shared" ref="AX98:AX99" si="18">IF(OR(AV98=1,AW98=1),1,0)</f>
        <v>0</v>
      </c>
    </row>
    <row r="99" spans="42:71" x14ac:dyDescent="0.15">
      <c r="AP99" s="11" t="s">
        <v>54</v>
      </c>
      <c r="AQ99" s="88">
        <f>F37</f>
        <v>9</v>
      </c>
      <c r="AR99" s="12">
        <f>H37</f>
        <v>1</v>
      </c>
      <c r="AS99" s="12">
        <f>AQ99^2*10+AR99</f>
        <v>811</v>
      </c>
      <c r="AT99" s="12">
        <f>IF(AND(AS99&gt;=375,AS99&lt;=840),1,"")</f>
        <v>1</v>
      </c>
      <c r="AU99" s="12" t="str">
        <f>IF(OR(AS99&lt;=105,AS99&gt;=1441),1,"")</f>
        <v/>
      </c>
      <c r="AV99" s="12">
        <f>SUM(AT99:AU99)</f>
        <v>1</v>
      </c>
      <c r="AW99" s="12">
        <f>IF(L44="〇",1,0)</f>
        <v>1</v>
      </c>
      <c r="AX99" s="28">
        <f t="shared" si="18"/>
        <v>1</v>
      </c>
      <c r="AY99" s="63"/>
      <c r="AZ99" s="3"/>
      <c r="BA99" s="3"/>
    </row>
    <row r="100" spans="42:71" x14ac:dyDescent="0.15">
      <c r="AX100" s="134"/>
      <c r="AY100" s="114"/>
      <c r="AZ100" s="134"/>
      <c r="BA100" s="134"/>
      <c r="BB100" s="3"/>
      <c r="BC100" s="63"/>
      <c r="BD100" s="63"/>
      <c r="BE100" s="3"/>
      <c r="BF100" s="3"/>
      <c r="BG100" s="3"/>
      <c r="BH100" s="3"/>
      <c r="BI100" s="3"/>
      <c r="BJ100" s="3"/>
      <c r="BK100" s="63"/>
      <c r="BL100" s="3"/>
      <c r="BM100" s="3"/>
      <c r="BN100" s="63"/>
      <c r="BO100" s="3"/>
      <c r="BQ100" s="3"/>
      <c r="BR100" s="3"/>
      <c r="BS100" s="3"/>
    </row>
    <row r="101" spans="42:71" x14ac:dyDescent="0.15">
      <c r="BE101" s="4"/>
      <c r="BF101" s="4"/>
      <c r="BG101" s="4"/>
      <c r="BH101" s="4"/>
      <c r="BI101" s="4"/>
      <c r="BJ101" s="4"/>
    </row>
    <row r="102" spans="42:71" x14ac:dyDescent="0.15">
      <c r="BE102" s="4"/>
      <c r="BF102" s="4"/>
      <c r="BG102" s="4"/>
      <c r="BH102" s="4"/>
      <c r="BI102" s="4"/>
      <c r="BJ102" s="4"/>
    </row>
    <row r="103" spans="42:71" x14ac:dyDescent="0.15">
      <c r="BE103" s="4"/>
      <c r="BF103" s="4"/>
      <c r="BG103" s="4"/>
      <c r="BH103" s="4"/>
      <c r="BI103" s="4"/>
      <c r="BJ103" s="4"/>
    </row>
    <row r="104" spans="42:71" x14ac:dyDescent="0.15">
      <c r="BE104" s="4"/>
      <c r="BF104" s="4"/>
      <c r="BG104" s="4"/>
      <c r="BH104" s="4"/>
      <c r="BI104" s="4"/>
      <c r="BJ104" s="4"/>
    </row>
    <row r="105" spans="42:71" x14ac:dyDescent="0.15">
      <c r="BE105" s="4"/>
      <c r="BF105" s="4"/>
      <c r="BG105" s="4"/>
      <c r="BH105" s="4"/>
      <c r="BI105" s="4"/>
      <c r="BJ105" s="4"/>
    </row>
    <row r="106" spans="42:71" x14ac:dyDescent="0.15">
      <c r="BE106" s="4"/>
      <c r="BF106" s="4"/>
      <c r="BG106" s="4"/>
      <c r="BH106" s="4"/>
      <c r="BI106" s="4"/>
      <c r="BJ106" s="4"/>
    </row>
    <row r="107" spans="42:71" x14ac:dyDescent="0.15">
      <c r="BE107" s="4"/>
      <c r="BF107" s="4"/>
      <c r="BG107" s="4"/>
      <c r="BH107" s="4"/>
      <c r="BI107" s="4"/>
      <c r="BJ107" s="4"/>
    </row>
    <row r="108" spans="42:71" x14ac:dyDescent="0.15">
      <c r="BE108" s="4"/>
      <c r="BF108" s="4"/>
      <c r="BG108" s="4"/>
      <c r="BH108" s="4"/>
      <c r="BI108" s="4"/>
      <c r="BJ108" s="4"/>
    </row>
    <row r="110" spans="42:71" x14ac:dyDescent="0.15">
      <c r="AX110" s="134"/>
      <c r="AY110" s="114"/>
      <c r="AZ110" s="134"/>
      <c r="BA110" s="134"/>
      <c r="BB110" s="3"/>
      <c r="BD110" s="3"/>
      <c r="BE110" s="3"/>
      <c r="BF110" s="3"/>
      <c r="BG110" s="3"/>
      <c r="BH110" s="3"/>
      <c r="BI110" s="3"/>
      <c r="BJ110" s="3"/>
      <c r="BK110" s="63"/>
      <c r="BL110" s="3"/>
      <c r="BM110" s="3"/>
      <c r="BN110" s="63"/>
      <c r="BO110" s="3"/>
      <c r="BQ110" s="3"/>
      <c r="BR110" s="3"/>
      <c r="BS110" s="3"/>
    </row>
    <row r="111" spans="42:71" x14ac:dyDescent="0.15">
      <c r="BE111" s="4"/>
      <c r="BF111" s="4"/>
      <c r="BG111" s="4"/>
      <c r="BH111" s="4"/>
      <c r="BI111" s="4"/>
      <c r="BJ111" s="4"/>
    </row>
    <row r="112" spans="42:71" x14ac:dyDescent="0.15">
      <c r="BE112" s="4"/>
      <c r="BF112" s="4"/>
      <c r="BG112" s="4"/>
      <c r="BH112" s="4"/>
      <c r="BI112" s="4"/>
      <c r="BJ112" s="4"/>
    </row>
    <row r="114" spans="48:66" x14ac:dyDescent="0.15">
      <c r="BD114" s="3"/>
      <c r="BE114" s="105"/>
      <c r="BF114" s="105"/>
      <c r="BG114" s="105"/>
      <c r="BH114" s="105"/>
      <c r="BI114" s="105"/>
      <c r="BJ114" s="105"/>
      <c r="BK114" s="63"/>
      <c r="BL114" s="3"/>
      <c r="BM114" s="3"/>
      <c r="BN114" s="63"/>
    </row>
    <row r="115" spans="48:66" x14ac:dyDescent="0.15">
      <c r="BE115" s="4"/>
      <c r="BF115" s="4"/>
      <c r="BG115" s="4"/>
      <c r="BH115" s="4"/>
      <c r="BI115" s="4"/>
      <c r="BJ115" s="4"/>
    </row>
    <row r="116" spans="48:66" x14ac:dyDescent="0.15">
      <c r="BE116" s="4"/>
      <c r="BF116" s="4"/>
      <c r="BG116" s="4"/>
      <c r="BH116" s="4"/>
      <c r="BI116" s="4"/>
      <c r="BJ116" s="4"/>
    </row>
    <row r="118" spans="48:66" x14ac:dyDescent="0.15">
      <c r="BD118" s="3"/>
      <c r="BE118" s="105"/>
      <c r="BF118" s="105"/>
      <c r="BG118" s="105"/>
      <c r="BH118" s="105"/>
      <c r="BI118" s="105"/>
      <c r="BJ118" s="105"/>
      <c r="BK118" s="63"/>
      <c r="BL118" s="3"/>
      <c r="BM118" s="3"/>
      <c r="BN118" s="63"/>
    </row>
    <row r="119" spans="48:66" x14ac:dyDescent="0.15">
      <c r="BE119" s="4"/>
      <c r="BF119" s="4"/>
      <c r="BG119" s="4"/>
      <c r="BH119" s="4"/>
      <c r="BI119" s="4"/>
      <c r="BJ119" s="4"/>
    </row>
    <row r="120" spans="48:66" x14ac:dyDescent="0.15">
      <c r="BE120" s="4"/>
      <c r="BF120" s="4"/>
      <c r="BG120" s="4"/>
      <c r="BH120" s="4"/>
      <c r="BI120" s="4"/>
      <c r="BJ120" s="4"/>
    </row>
    <row r="123" spans="48:66" x14ac:dyDescent="0.15">
      <c r="AX123" s="3"/>
      <c r="BA123" s="3"/>
    </row>
    <row r="127" spans="48:66" x14ac:dyDescent="0.15">
      <c r="AV127" s="3"/>
    </row>
  </sheetData>
  <sheetProtection algorithmName="SHA-512" hashValue="dJX8XNz2Clni9d/nfo7LHui1PpcXTO6H/E0yqa7DsvnWfjvHcjwDDFpptuCVi9uqwFq1frDxAZOEVNNvT0pByg==" saltValue="Ndjf+xnoEvPkzop+EHfmew==" spinCount="100000" sheet="1" objects="1" scenarios="1"/>
  <mergeCells count="133">
    <mergeCell ref="B3:E4"/>
    <mergeCell ref="F3:M4"/>
    <mergeCell ref="N3:Q3"/>
    <mergeCell ref="N4:Q4"/>
    <mergeCell ref="B5:E5"/>
    <mergeCell ref="F5:M5"/>
    <mergeCell ref="N5:P5"/>
    <mergeCell ref="Q5:S5"/>
    <mergeCell ref="B1:G1"/>
    <mergeCell ref="H1:M1"/>
    <mergeCell ref="N1:S1"/>
    <mergeCell ref="B2:C2"/>
    <mergeCell ref="D2:E2"/>
    <mergeCell ref="F2:G2"/>
    <mergeCell ref="H2:I2"/>
    <mergeCell ref="J2:S2"/>
    <mergeCell ref="B6:E6"/>
    <mergeCell ref="F6:M6"/>
    <mergeCell ref="N6:P6"/>
    <mergeCell ref="Q6:S6"/>
    <mergeCell ref="B7:S7"/>
    <mergeCell ref="B8:E8"/>
    <mergeCell ref="F8:H8"/>
    <mergeCell ref="I8:M8"/>
    <mergeCell ref="N8:R8"/>
    <mergeCell ref="B11:E11"/>
    <mergeCell ref="I11:M11"/>
    <mergeCell ref="P11:S11"/>
    <mergeCell ref="B14:B15"/>
    <mergeCell ref="C14:J15"/>
    <mergeCell ref="K14:O14"/>
    <mergeCell ref="N15:O15"/>
    <mergeCell ref="B9:E9"/>
    <mergeCell ref="F9:M9"/>
    <mergeCell ref="N9:R9"/>
    <mergeCell ref="B10:E10"/>
    <mergeCell ref="F10:M10"/>
    <mergeCell ref="P10:S10"/>
    <mergeCell ref="N18:O18"/>
    <mergeCell ref="F19:G19"/>
    <mergeCell ref="H19:I19"/>
    <mergeCell ref="N19:O19"/>
    <mergeCell ref="D20:J20"/>
    <mergeCell ref="N20:O20"/>
    <mergeCell ref="B16:B25"/>
    <mergeCell ref="F16:G16"/>
    <mergeCell ref="H16:I16"/>
    <mergeCell ref="N16:O16"/>
    <mergeCell ref="D17:E17"/>
    <mergeCell ref="F17:G17"/>
    <mergeCell ref="H17:I17"/>
    <mergeCell ref="N17:O17"/>
    <mergeCell ref="F18:G18"/>
    <mergeCell ref="H18:I18"/>
    <mergeCell ref="D24:G24"/>
    <mergeCell ref="H24:I24"/>
    <mergeCell ref="M24:O24"/>
    <mergeCell ref="D25:G25"/>
    <mergeCell ref="H25:I25"/>
    <mergeCell ref="M25:O25"/>
    <mergeCell ref="F21:J21"/>
    <mergeCell ref="N21:O21"/>
    <mergeCell ref="D22:G22"/>
    <mergeCell ref="H22:I22"/>
    <mergeCell ref="N22:O22"/>
    <mergeCell ref="D23:G23"/>
    <mergeCell ref="H23:I23"/>
    <mergeCell ref="N23:O23"/>
    <mergeCell ref="N28:O28"/>
    <mergeCell ref="F29:G29"/>
    <mergeCell ref="H29:I29"/>
    <mergeCell ref="N29:O29"/>
    <mergeCell ref="D30:J30"/>
    <mergeCell ref="N30:O30"/>
    <mergeCell ref="B26:B35"/>
    <mergeCell ref="F26:G26"/>
    <mergeCell ref="H26:I26"/>
    <mergeCell ref="N26:O26"/>
    <mergeCell ref="D27:E27"/>
    <mergeCell ref="F27:G27"/>
    <mergeCell ref="H27:I27"/>
    <mergeCell ref="N27:O27"/>
    <mergeCell ref="F28:G28"/>
    <mergeCell ref="H28:I28"/>
    <mergeCell ref="D34:G34"/>
    <mergeCell ref="H34:I34"/>
    <mergeCell ref="M34:O34"/>
    <mergeCell ref="D35:G35"/>
    <mergeCell ref="H35:I35"/>
    <mergeCell ref="M35:O35"/>
    <mergeCell ref="F31:J31"/>
    <mergeCell ref="N31:O31"/>
    <mergeCell ref="D32:G32"/>
    <mergeCell ref="H32:I32"/>
    <mergeCell ref="N32:O32"/>
    <mergeCell ref="D33:G33"/>
    <mergeCell ref="H33:I33"/>
    <mergeCell ref="N33:O33"/>
    <mergeCell ref="F41:J41"/>
    <mergeCell ref="N41:O41"/>
    <mergeCell ref="D42:G42"/>
    <mergeCell ref="H42:I42"/>
    <mergeCell ref="N42:O42"/>
    <mergeCell ref="D43:G43"/>
    <mergeCell ref="H43:I43"/>
    <mergeCell ref="N43:O43"/>
    <mergeCell ref="N38:O38"/>
    <mergeCell ref="F39:G39"/>
    <mergeCell ref="H39:I39"/>
    <mergeCell ref="N39:O39"/>
    <mergeCell ref="D40:J40"/>
    <mergeCell ref="N40:O40"/>
    <mergeCell ref="F38:G38"/>
    <mergeCell ref="H38:I38"/>
    <mergeCell ref="B46:B48"/>
    <mergeCell ref="C46:S46"/>
    <mergeCell ref="C47:S47"/>
    <mergeCell ref="C48:S48"/>
    <mergeCell ref="L50:S55"/>
    <mergeCell ref="D44:G44"/>
    <mergeCell ref="H44:I44"/>
    <mergeCell ref="M44:O44"/>
    <mergeCell ref="D45:G45"/>
    <mergeCell ref="H45:I45"/>
    <mergeCell ref="M45:O45"/>
    <mergeCell ref="B36:B45"/>
    <mergeCell ref="F36:G36"/>
    <mergeCell ref="H36:I36"/>
    <mergeCell ref="N36:O36"/>
    <mergeCell ref="D37:E37"/>
    <mergeCell ref="F37:G37"/>
    <mergeCell ref="H37:I37"/>
    <mergeCell ref="N37:O37"/>
  </mergeCells>
  <phoneticPr fontId="1"/>
  <conditionalFormatting sqref="D24:D25">
    <cfRule type="expression" dxfId="8" priority="6">
      <formula>"if(F18=""会議室"")"</formula>
    </cfRule>
  </conditionalFormatting>
  <conditionalFormatting sqref="D25">
    <cfRule type="expression" dxfId="7" priority="5">
      <formula>B19="会議室"</formula>
    </cfRule>
  </conditionalFormatting>
  <conditionalFormatting sqref="D34:D35">
    <cfRule type="expression" dxfId="6" priority="4">
      <formula>"if(F18=""会議室"")"</formula>
    </cfRule>
  </conditionalFormatting>
  <conditionalFormatting sqref="D35">
    <cfRule type="expression" dxfId="5" priority="3">
      <formula>B29="会議室"</formula>
    </cfRule>
  </conditionalFormatting>
  <conditionalFormatting sqref="D44:D45">
    <cfRule type="expression" dxfId="4" priority="2">
      <formula>"if(F18=""会議室"")"</formula>
    </cfRule>
  </conditionalFormatting>
  <conditionalFormatting sqref="D45">
    <cfRule type="expression" dxfId="3" priority="1">
      <formula>B39="会議室"</formula>
    </cfRule>
  </conditionalFormatting>
  <conditionalFormatting sqref="L24">
    <cfRule type="expression" dxfId="2" priority="7">
      <formula>AV97=1</formula>
    </cfRule>
  </conditionalFormatting>
  <conditionalFormatting sqref="L34">
    <cfRule type="expression" dxfId="1" priority="8">
      <formula>AV98=1</formula>
    </cfRule>
  </conditionalFormatting>
  <conditionalFormatting sqref="L44">
    <cfRule type="expression" dxfId="0" priority="9">
      <formula>AV99=1</formula>
    </cfRule>
  </conditionalFormatting>
  <dataValidations count="20">
    <dataValidation type="list" imeMode="off" allowBlank="1" showInputMessage="1" showErrorMessage="1" sqref="H17:I17 H27:I27 H37:I37">
      <formula1>$AF$61:$AF$92</formula1>
    </dataValidation>
    <dataValidation type="list" imeMode="off" allowBlank="1" showInputMessage="1" showErrorMessage="1" sqref="F17:G17 F27:G27 F37:G37">
      <formula1>$AE$61:$AE$73</formula1>
    </dataValidation>
    <dataValidation type="list" imeMode="off" allowBlank="1" showInputMessage="1" showErrorMessage="1" sqref="D17:E17 D27:E27 D37:E37">
      <formula1>$AD$61:$AD$66</formula1>
    </dataValidation>
    <dataValidation type="list" imeMode="off" allowBlank="1" showInputMessage="1" showErrorMessage="1" sqref="H39:I39 H29:I29 H19:I19">
      <formula1>$AH$61:$AH$73</formula1>
    </dataValidation>
    <dataValidation type="list" imeMode="off" allowBlank="1" showInputMessage="1" showErrorMessage="1" sqref="F19:G19 F29:G29 F39:G39">
      <formula1>$AG$61:$AG$74</formula1>
    </dataValidation>
    <dataValidation type="list" imeMode="off" allowBlank="1" showInputMessage="1" showErrorMessage="1" sqref="O10:O11">
      <formula1>$AB$61:$AB$66</formula1>
    </dataValidation>
    <dataValidation type="list" allowBlank="1" showInputMessage="1" showErrorMessage="1" sqref="H23:I25 H43:I45 H33:I35">
      <formula1>$AI$61:$AI$64</formula1>
    </dataValidation>
    <dataValidation type="list" imeMode="off" allowBlank="1" showInputMessage="1" showErrorMessage="1" sqref="D23:G25 D43:G45 D33:G35">
      <formula1>$AK$61:$AK$68</formula1>
    </dataValidation>
    <dataValidation type="list" imeMode="off" allowBlank="1" showInputMessage="1" showErrorMessage="1" sqref="D21 D41 D31">
      <formula1>$AB$61:$AB$63</formula1>
    </dataValidation>
    <dataValidation type="list" imeMode="off" allowBlank="1" showInputMessage="1" showErrorMessage="1" sqref="D19 D39 D29">
      <formula1>$AB$61:$AB$70</formula1>
    </dataValidation>
    <dataValidation type="list" allowBlank="1" showInputMessage="1" showErrorMessage="1" sqref="L39:L41 L29:L31 L19:L21">
      <formula1>$AE$61:$AE$62</formula1>
    </dataValidation>
    <dataValidation type="list" allowBlank="1" showInputMessage="1" showErrorMessage="1" sqref="L18 L38 L28">
      <formula1>$AE$61:$AE$65</formula1>
    </dataValidation>
    <dataValidation imeMode="on" allowBlank="1" showInputMessage="1" showErrorMessage="1" sqref="F9:M10 F3:M6 I11:M11"/>
    <dataValidation imeMode="off" allowBlank="1" showInputMessage="1" showErrorMessage="1" sqref="H11 F11 S8:S9 Q5:S6 F8"/>
    <dataValidation type="list" allowBlank="1" showInputMessage="1" showErrorMessage="1" sqref="S4">
      <formula1>$AA$67:$AA$68</formula1>
    </dataValidation>
    <dataValidation type="list" allowBlank="1" showInputMessage="1" showErrorMessage="1" sqref="S3">
      <formula1>$AA$60:$AA$61</formula1>
    </dataValidation>
    <dataValidation type="list" allowBlank="1" showInputMessage="1" showErrorMessage="1" sqref="L22:L25 L32:L35 L42:L45">
      <formula1>$AJ$61:$AJ$62</formula1>
    </dataValidation>
    <dataValidation type="list" allowBlank="1" showInputMessage="1" showErrorMessage="1" sqref="F2 L37 L27 L17">
      <formula1>$AE$61:$AE$73</formula1>
    </dataValidation>
    <dataValidation type="list" allowBlank="1" showInputMessage="1" showErrorMessage="1" sqref="H2">
      <formula1>$AF$61:$AF$92</formula1>
    </dataValidation>
    <dataValidation type="list" allowBlank="1" showInputMessage="1" showErrorMessage="1" sqref="D2">
      <formula1>$AD$61:$AD$66</formula1>
    </dataValidation>
  </dataValidations>
  <pageMargins left="0.55118110236220474" right="0.15748031496062992" top="0.31496062992125984" bottom="0.15748031496062992" header="0.31496062992125984" footer="0.19685039370078741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入力につての注意</vt:lpstr>
      <vt:lpstr>利用申込書 (ホール・会議室)</vt:lpstr>
      <vt:lpstr>利用申込書 (ホール・会議室) (記入例)</vt:lpstr>
      <vt:lpstr>'利用申込書 (ホール・会議室)'!Print_Area</vt:lpstr>
      <vt:lpstr>'利用申込書 (ホール・会議室)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SV2014007</dc:creator>
  <cp:lastModifiedBy>SV2014007</cp:lastModifiedBy>
  <cp:lastPrinted>2023-10-16T06:59:51Z</cp:lastPrinted>
  <dcterms:created xsi:type="dcterms:W3CDTF">2017-10-28T10:25:25Z</dcterms:created>
  <dcterms:modified xsi:type="dcterms:W3CDTF">2023-10-16T07:02:53Z</dcterms:modified>
</cp:coreProperties>
</file>